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cerere spitalizare de zi " sheetId="7" r:id="rId1"/>
    <sheet name="B,1, medicale" sheetId="1" r:id="rId2"/>
    <sheet name="B.2 chirurgicale" sheetId="2" r:id="rId3"/>
    <sheet name="B 3,1," sheetId="3" r:id="rId4"/>
    <sheet name="B 3,2," sheetId="4" r:id="rId5"/>
    <sheet name="B 4,1," sheetId="5" r:id="rId6"/>
    <sheet name="B 4,2," sheetId="6" r:id="rId7"/>
    <sheet name="evaluare covid" sheetId="8" r:id="rId8"/>
  </sheets>
  <calcPr calcId="152511"/>
</workbook>
</file>

<file path=xl/calcChain.xml><?xml version="1.0" encoding="utf-8"?>
<calcChain xmlns="http://schemas.openxmlformats.org/spreadsheetml/2006/main">
  <c r="J24" i="7" l="1"/>
  <c r="E125" i="4"/>
  <c r="J40" i="7"/>
  <c r="F125" i="4"/>
  <c r="F124" i="4"/>
  <c r="E124" i="4"/>
  <c r="J41" i="7"/>
  <c r="J34" i="7"/>
  <c r="J28" i="7"/>
  <c r="J20" i="7"/>
  <c r="J18" i="7"/>
  <c r="J15" i="7"/>
  <c r="F41" i="8"/>
  <c r="F55" i="8"/>
  <c r="F71" i="8"/>
  <c r="F87" i="8"/>
  <c r="F112" i="8"/>
  <c r="F123" i="8"/>
  <c r="F134" i="8"/>
  <c r="F144" i="8"/>
  <c r="F155" i="8"/>
  <c r="F156" i="8" s="1"/>
  <c r="E155" i="8"/>
  <c r="E156" i="8" s="1"/>
  <c r="F102" i="8"/>
  <c r="F27" i="8"/>
  <c r="F14" i="8"/>
  <c r="J110" i="6"/>
  <c r="J111" i="6" s="1"/>
  <c r="I110" i="6"/>
  <c r="I111" i="6"/>
  <c r="J234" i="5"/>
  <c r="J235" i="5" s="1"/>
  <c r="J11" i="5"/>
  <c r="I234" i="5"/>
  <c r="I235" i="5"/>
  <c r="F122" i="4"/>
  <c r="F123" i="4" s="1"/>
  <c r="E122" i="4"/>
  <c r="E123" i="4" s="1"/>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8" i="4"/>
  <c r="F86" i="4"/>
  <c r="F85" i="4"/>
  <c r="F84" i="4"/>
  <c r="F83" i="4"/>
  <c r="F82" i="4"/>
  <c r="F81" i="4"/>
  <c r="F80" i="4"/>
  <c r="F79" i="4"/>
  <c r="F78" i="4"/>
  <c r="F77" i="4"/>
  <c r="F75" i="4"/>
  <c r="F74" i="4"/>
  <c r="F73" i="4"/>
  <c r="F71" i="4"/>
  <c r="F72" i="4"/>
  <c r="F70" i="4"/>
  <c r="F69" i="4"/>
  <c r="F68" i="4"/>
  <c r="F67" i="4"/>
  <c r="F66" i="4"/>
  <c r="F65" i="4"/>
  <c r="F64" i="4"/>
  <c r="F63" i="4"/>
  <c r="F62" i="4"/>
  <c r="F60" i="4"/>
  <c r="F59" i="4"/>
  <c r="F58" i="4"/>
  <c r="F57" i="4"/>
  <c r="F56" i="4"/>
  <c r="F55" i="4"/>
  <c r="F54" i="4"/>
  <c r="F53" i="4"/>
  <c r="F52" i="4"/>
  <c r="F51" i="4"/>
  <c r="F50" i="4"/>
  <c r="F49" i="4"/>
  <c r="F48" i="4"/>
  <c r="F46" i="4"/>
  <c r="F47" i="4"/>
  <c r="F45" i="4"/>
  <c r="F44" i="4"/>
  <c r="F43" i="4"/>
  <c r="F42" i="4"/>
  <c r="F41" i="4"/>
  <c r="F40" i="4"/>
  <c r="F39" i="4"/>
  <c r="F38" i="4"/>
  <c r="F37" i="4"/>
  <c r="F36" i="4"/>
  <c r="F35" i="4"/>
  <c r="F34" i="4"/>
  <c r="F33" i="4"/>
  <c r="F32" i="4"/>
  <c r="F31" i="4"/>
  <c r="F30" i="4"/>
  <c r="F29" i="4"/>
  <c r="F28" i="4"/>
  <c r="F27" i="4"/>
  <c r="F18" i="4"/>
  <c r="F19" i="4"/>
  <c r="F20" i="4"/>
  <c r="F21" i="4"/>
  <c r="F22" i="4"/>
  <c r="F23" i="4"/>
  <c r="F24" i="4"/>
  <c r="F25" i="4"/>
  <c r="F26" i="4"/>
  <c r="F17" i="4"/>
  <c r="F16" i="4"/>
  <c r="F15" i="4"/>
  <c r="F14" i="4"/>
  <c r="F13" i="4"/>
  <c r="F76" i="4"/>
  <c r="F12" i="4"/>
  <c r="F10" i="4"/>
  <c r="F9" i="4"/>
  <c r="F19" i="3"/>
  <c r="E19" i="3"/>
  <c r="F20" i="3"/>
  <c r="E20" i="3"/>
  <c r="F18" i="3"/>
  <c r="F17" i="3"/>
  <c r="F16" i="3"/>
  <c r="F15" i="3"/>
  <c r="F14" i="3"/>
  <c r="F13" i="3"/>
  <c r="F12" i="3"/>
  <c r="F11" i="3"/>
  <c r="H155" i="2"/>
  <c r="H156" i="2" s="1"/>
  <c r="G155" i="2"/>
  <c r="G156" i="2" s="1"/>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3" i="2"/>
  <c r="G127" i="1"/>
  <c r="F127" i="1"/>
  <c r="G126" i="1"/>
  <c r="F126"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1" i="1"/>
  <c r="J42" i="7" l="1"/>
</calcChain>
</file>

<file path=xl/sharedStrings.xml><?xml version="1.0" encoding="utf-8"?>
<sst xmlns="http://schemas.openxmlformats.org/spreadsheetml/2006/main" count="2054" uniqueCount="1628">
  <si>
    <t>Nr. Crt.</t>
  </si>
  <si>
    <t>Cod diagnostic</t>
  </si>
  <si>
    <t>Denumire afecţiune (diagnostic)</t>
  </si>
  <si>
    <t xml:space="preserve"> Tarif pe caz rezolvat medical  </t>
  </si>
  <si>
    <t xml:space="preserve"> - lei-</t>
  </si>
  <si>
    <t>1.  </t>
  </si>
  <si>
    <t>A04.9</t>
  </si>
  <si>
    <t xml:space="preserve">Infecţia intestinală bacteriană, nespecificată       </t>
  </si>
  <si>
    <t>2.  </t>
  </si>
  <si>
    <t>A08.4</t>
  </si>
  <si>
    <t xml:space="preserve">Infecţia intestinală virală, nespecificată           </t>
  </si>
  <si>
    <t>3.  </t>
  </si>
  <si>
    <t>A09</t>
  </si>
  <si>
    <t xml:space="preserve">Diareea şi gastro-enterita probabil infecţioase      </t>
  </si>
  <si>
    <t>4.  </t>
  </si>
  <si>
    <t>A49.9</t>
  </si>
  <si>
    <t xml:space="preserve">Infecţia bacteriană, nespecificată                   </t>
  </si>
  <si>
    <t>5.  </t>
  </si>
  <si>
    <t>D17.1</t>
  </si>
  <si>
    <t xml:space="preserve">Tumora lipomatoasă benignă a pielii şi a ţesutului subcutanat al trunchiului  </t>
  </si>
  <si>
    <t>6.  </t>
  </si>
  <si>
    <t>D50.0</t>
  </si>
  <si>
    <t xml:space="preserve">Anemia prin carenţă de fier secundară unei pierderi de sânge (cronică) </t>
  </si>
  <si>
    <t>7.  </t>
  </si>
  <si>
    <t>D50.8</t>
  </si>
  <si>
    <t xml:space="preserve">Alte anemii prin carenţă de fier                     </t>
  </si>
  <si>
    <t>8.  </t>
  </si>
  <si>
    <t>D50.9</t>
  </si>
  <si>
    <t xml:space="preserve">Anemia prin carenţă de fier, nespecificată           </t>
  </si>
  <si>
    <t>9.  </t>
  </si>
  <si>
    <t>E04.2</t>
  </si>
  <si>
    <t xml:space="preserve">Guşa multinodulară netoxică                          </t>
  </si>
  <si>
    <t>10.  </t>
  </si>
  <si>
    <t>E06.3</t>
  </si>
  <si>
    <t xml:space="preserve">Tiroidita autoimună                                  </t>
  </si>
  <si>
    <t>11.  </t>
  </si>
  <si>
    <t>E10.65</t>
  </si>
  <si>
    <t xml:space="preserve">Diabet mellitus (zaharat) tip 1 cu control slab      </t>
  </si>
  <si>
    <t>12.  </t>
  </si>
  <si>
    <t>E10.71</t>
  </si>
  <si>
    <t>Diabet mellitus tip 1 cu complicatii microvasculare multiple</t>
  </si>
  <si>
    <t>13.  </t>
  </si>
  <si>
    <t>E11.65</t>
  </si>
  <si>
    <t>Diabet mellitus (zaharat) tip 2 cu control slab</t>
  </si>
  <si>
    <t>14.  </t>
  </si>
  <si>
    <t>E11.71</t>
  </si>
  <si>
    <t>Diabet mellitus tip 2 cu complicatii microvasculare multiple</t>
  </si>
  <si>
    <t>15.  </t>
  </si>
  <si>
    <t>E11.9</t>
  </si>
  <si>
    <t>Diabet mellitus (zaharat) tip 2 fără complicaţii</t>
  </si>
  <si>
    <t>16.  </t>
  </si>
  <si>
    <t>E13.65</t>
  </si>
  <si>
    <t>Alte forme specificate de diabet mellitus cu control slab</t>
  </si>
  <si>
    <t>17.  </t>
  </si>
  <si>
    <t>E44.0</t>
  </si>
  <si>
    <t>Malnutriţia proteino-energetică moderată</t>
  </si>
  <si>
    <t>18.  </t>
  </si>
  <si>
    <t>E44.1</t>
  </si>
  <si>
    <t>Malnutriţia proteino-energetică uşoară</t>
  </si>
  <si>
    <t>19.  </t>
  </si>
  <si>
    <t>E66.0</t>
  </si>
  <si>
    <t>Obezitate datorită unui exces caloric</t>
  </si>
  <si>
    <t>20.  </t>
  </si>
  <si>
    <t>E78.2</t>
  </si>
  <si>
    <t>Hiperlipidemie mixta</t>
  </si>
  <si>
    <t>21.  </t>
  </si>
  <si>
    <t>E89.0</t>
  </si>
  <si>
    <t xml:space="preserve">Hipotiroidism postprocedural                         </t>
  </si>
  <si>
    <t>22.  </t>
  </si>
  <si>
    <t>F41.2</t>
  </si>
  <si>
    <t xml:space="preserve">Tulburare anxioasă şi depresivă mixtă </t>
  </si>
  <si>
    <t>23.  </t>
  </si>
  <si>
    <t>F50.9</t>
  </si>
  <si>
    <t xml:space="preserve">Tulburare de apetit, nespecificată    </t>
  </si>
  <si>
    <t>24.  </t>
  </si>
  <si>
    <t>G45.0</t>
  </si>
  <si>
    <t xml:space="preserve">Sindrom vertebro-bazilar    </t>
  </si>
  <si>
    <t>25.  </t>
  </si>
  <si>
    <t>I20.8</t>
  </si>
  <si>
    <t>Alte forme de angină pectorală (* fără coronarografie)</t>
  </si>
  <si>
    <t>26.  </t>
  </si>
  <si>
    <t>I25.11</t>
  </si>
  <si>
    <t>Cardiopatia aterosclerotică a arterei coronariene native</t>
  </si>
  <si>
    <t>27.  </t>
  </si>
  <si>
    <t>I25.9</t>
  </si>
  <si>
    <t xml:space="preserve">Cardiopatie ischemică cronică, nespecificată, fără coronarografie </t>
  </si>
  <si>
    <t>28.  </t>
  </si>
  <si>
    <t>I34.0</t>
  </si>
  <si>
    <t>Insuficienţa mitrală (valva) (* fără indicaţie de intervenţie chirurgicală)</t>
  </si>
  <si>
    <t>29.  </t>
  </si>
  <si>
    <t>I35.0</t>
  </si>
  <si>
    <t>Stenoza (valva) aortică (* fără indicaţie de intervenţie chirurgicală)</t>
  </si>
  <si>
    <t>30.  </t>
  </si>
  <si>
    <t>I35.1</t>
  </si>
  <si>
    <t xml:space="preserve">Insuficienţă (valva) aortică (* fără coronarografie; fără indicaţie de intervenţie chirurgicală)  </t>
  </si>
  <si>
    <t>31.  </t>
  </si>
  <si>
    <t>I67.2</t>
  </si>
  <si>
    <t>Ateroscleroza cerebrală</t>
  </si>
  <si>
    <t>32.  </t>
  </si>
  <si>
    <t>I67.8</t>
  </si>
  <si>
    <t xml:space="preserve">Alte boli cerebrovasculare, specificate    </t>
  </si>
  <si>
    <t>33.  </t>
  </si>
  <si>
    <t>I83.9</t>
  </si>
  <si>
    <t xml:space="preserve">Vene varicoase ale extremităţilor inferioare fără ulceraţie sau inflamaţie </t>
  </si>
  <si>
    <t>34.  </t>
  </si>
  <si>
    <t>J00</t>
  </si>
  <si>
    <t xml:space="preserve">Rino-faringita acută [guturaiul comun] (* pentru copii 0 - 5 ani) </t>
  </si>
  <si>
    <t>35.  </t>
  </si>
  <si>
    <t>J02.9</t>
  </si>
  <si>
    <t xml:space="preserve">Faringita acută, nespecificată (* pentru copii 0 - 5 ani) </t>
  </si>
  <si>
    <t>36.  </t>
  </si>
  <si>
    <t>J03.9</t>
  </si>
  <si>
    <t xml:space="preserve">Amigdalita acută, nespecificată  </t>
  </si>
  <si>
    <t>37.  </t>
  </si>
  <si>
    <t>J06.8</t>
  </si>
  <si>
    <t xml:space="preserve">Alte infecţii acute ale căilor respiratorii superioare cu localizări multiple  </t>
  </si>
  <si>
    <t>38.  </t>
  </si>
  <si>
    <t>J06.9</t>
  </si>
  <si>
    <t xml:space="preserve">Infecţii acute ale căilor respiratorii superioare, nespecificate  </t>
  </si>
  <si>
    <t>39.  </t>
  </si>
  <si>
    <t>J12.9</t>
  </si>
  <si>
    <t xml:space="preserve">Pneumonia virală, nespecificată  </t>
  </si>
  <si>
    <t>40.  </t>
  </si>
  <si>
    <t>J15.8</t>
  </si>
  <si>
    <t xml:space="preserve">Alte pneumonii bacteriene   </t>
  </si>
  <si>
    <t>41.  </t>
  </si>
  <si>
    <t>J18.1</t>
  </si>
  <si>
    <t xml:space="preserve">Pneumonia lobară, nespecificată  </t>
  </si>
  <si>
    <t>42.  </t>
  </si>
  <si>
    <t>J18.8</t>
  </si>
  <si>
    <t>Alte pneumonii, cu micro-organisme nespecificate</t>
  </si>
  <si>
    <t>43.  </t>
  </si>
  <si>
    <t>J18.9</t>
  </si>
  <si>
    <t xml:space="preserve">Pneumonie, nespecificată    </t>
  </si>
  <si>
    <t>44.  </t>
  </si>
  <si>
    <t>J20.9</t>
  </si>
  <si>
    <t xml:space="preserve">Bronşita acută, nespecificată    </t>
  </si>
  <si>
    <t>45.  </t>
  </si>
  <si>
    <t>J44.0</t>
  </si>
  <si>
    <t xml:space="preserve">Boala pulmonară obstructivă cronică cu infecţie acută a căilor respiratorii inferioare  </t>
  </si>
  <si>
    <t>46.  </t>
  </si>
  <si>
    <t>J44.1</t>
  </si>
  <si>
    <t>Boala pulmonară obstructivă cronică cu exacerbare acută, nespecificată</t>
  </si>
  <si>
    <t>47.  </t>
  </si>
  <si>
    <t>J44.9</t>
  </si>
  <si>
    <t xml:space="preserve">Boala pulmonară obstructivă cronică, nespecificată   </t>
  </si>
  <si>
    <t>48.  </t>
  </si>
  <si>
    <t>J45.0</t>
  </si>
  <si>
    <t xml:space="preserve">Astmul cu predominenţă alergică  </t>
  </si>
  <si>
    <t>49.  </t>
  </si>
  <si>
    <t>J47</t>
  </si>
  <si>
    <t>Bronşiectazia</t>
  </si>
  <si>
    <t>50.  </t>
  </si>
  <si>
    <t>J84.8</t>
  </si>
  <si>
    <t xml:space="preserve">Alte boli pulmonare interstiţiale specificate   </t>
  </si>
  <si>
    <t>51.  </t>
  </si>
  <si>
    <t>J84.9</t>
  </si>
  <si>
    <t xml:space="preserve">Boala pulmonară interstiţială, nespecificată    </t>
  </si>
  <si>
    <t>52.  </t>
  </si>
  <si>
    <t>K21.0</t>
  </si>
  <si>
    <t xml:space="preserve">Boala refluxului gastro-esofagian cu esofagită  </t>
  </si>
  <si>
    <t>53.  </t>
  </si>
  <si>
    <t>K21.9</t>
  </si>
  <si>
    <t>Boala refluxului gastro-esofagian fără esofagită</t>
  </si>
  <si>
    <t>54.  </t>
  </si>
  <si>
    <t>K26.3</t>
  </si>
  <si>
    <t xml:space="preserve">Ulcerul duodenal, acut fără hemoragie sau perforaţie, diagnosticat anterior  </t>
  </si>
  <si>
    <t>55.  </t>
  </si>
  <si>
    <t>K29.1</t>
  </si>
  <si>
    <t xml:space="preserve">Alte gastrite acute    </t>
  </si>
  <si>
    <t>56.  </t>
  </si>
  <si>
    <t>K29.5</t>
  </si>
  <si>
    <t xml:space="preserve">Gastrita cronică, nespecificată  </t>
  </si>
  <si>
    <t>57.  </t>
  </si>
  <si>
    <t>K29.9</t>
  </si>
  <si>
    <t xml:space="preserve">Gastro-duodenita, nespecificată  </t>
  </si>
  <si>
    <t>58.  </t>
  </si>
  <si>
    <t>K30</t>
  </si>
  <si>
    <t xml:space="preserve">Dispepsia    </t>
  </si>
  <si>
    <t>59.  </t>
  </si>
  <si>
    <t>K52.9</t>
  </si>
  <si>
    <t xml:space="preserve">Gastroenterita şi colita neinfecţioase, nespecificate  </t>
  </si>
  <si>
    <t>60.  </t>
  </si>
  <si>
    <t>K58.0</t>
  </si>
  <si>
    <t xml:space="preserve">Sindromul intestinului iritabil cu diaree  </t>
  </si>
  <si>
    <t>61.  </t>
  </si>
  <si>
    <t>K58.9</t>
  </si>
  <si>
    <t>Sindromul intestinului iritabil fără diaree</t>
  </si>
  <si>
    <t>62.  </t>
  </si>
  <si>
    <t>K70.1</t>
  </si>
  <si>
    <t>Hepatita alcoolică</t>
  </si>
  <si>
    <t>63.  </t>
  </si>
  <si>
    <t>K73.2</t>
  </si>
  <si>
    <t>Hepatita activă cronică, neclasificată altundeva</t>
  </si>
  <si>
    <t>64.  </t>
  </si>
  <si>
    <t>K75.2</t>
  </si>
  <si>
    <t xml:space="preserve">Hepatita reactivă nespecifică    </t>
  </si>
  <si>
    <t>65.  </t>
  </si>
  <si>
    <t>K76.0</t>
  </si>
  <si>
    <t xml:space="preserve">Degenerescenţa grăsoasă a ficatului, neclasificată altundeva </t>
  </si>
  <si>
    <t>66.  </t>
  </si>
  <si>
    <t>K81.1</t>
  </si>
  <si>
    <t xml:space="preserve">Colecistita cronică    </t>
  </si>
  <si>
    <t>67.  </t>
  </si>
  <si>
    <t>K81.8</t>
  </si>
  <si>
    <t xml:space="preserve">Alte colecistite  </t>
  </si>
  <si>
    <t>68.  </t>
  </si>
  <si>
    <t>K82.8</t>
  </si>
  <si>
    <t xml:space="preserve">Alte boli specificate ale vezicii biliare  </t>
  </si>
  <si>
    <t>69.  </t>
  </si>
  <si>
    <t>K86.9</t>
  </si>
  <si>
    <t>Boala pancreasului nespecificată</t>
  </si>
  <si>
    <t>70.  </t>
  </si>
  <si>
    <t>K91.1</t>
  </si>
  <si>
    <t>Sindroame după chirurgia gastrică</t>
  </si>
  <si>
    <t>71.  </t>
  </si>
  <si>
    <t>L40.0</t>
  </si>
  <si>
    <t>Psoriazis vulgaris</t>
  </si>
  <si>
    <t>72.  </t>
  </si>
  <si>
    <t>L50.0</t>
  </si>
  <si>
    <t xml:space="preserve">Urticaria alergică (fără Edem Quinke) </t>
  </si>
  <si>
    <t>73.  </t>
  </si>
  <si>
    <t>L60.0</t>
  </si>
  <si>
    <t xml:space="preserve">Unghia încarnată  </t>
  </si>
  <si>
    <t>74.  </t>
  </si>
  <si>
    <t>M16.9</t>
  </si>
  <si>
    <t xml:space="preserve">Coxartroza, nespecificată   </t>
  </si>
  <si>
    <t>75.  </t>
  </si>
  <si>
    <t>M17.9</t>
  </si>
  <si>
    <t xml:space="preserve">Gonartroza, nespecificată   </t>
  </si>
  <si>
    <t>76.  </t>
  </si>
  <si>
    <t>M51.2</t>
  </si>
  <si>
    <t xml:space="preserve">Altă deplasare a unui alt disc intervertebral specificat, fără indicaţie operatorie   </t>
  </si>
  <si>
    <t>77.  </t>
  </si>
  <si>
    <t>M54.4</t>
  </si>
  <si>
    <t xml:space="preserve">Lumbago cu sciatică-   </t>
  </si>
  <si>
    <t>78.  </t>
  </si>
  <si>
    <t>M54.5</t>
  </si>
  <si>
    <t xml:space="preserve">Dorsalgie joasă-  </t>
  </si>
  <si>
    <t>79.  </t>
  </si>
  <si>
    <t>N30.0</t>
  </si>
  <si>
    <t>Cistita acută</t>
  </si>
  <si>
    <t>80.  </t>
  </si>
  <si>
    <t>N39.0</t>
  </si>
  <si>
    <t xml:space="preserve">Infecţia tractului urinar, cu localizare nespecificată  </t>
  </si>
  <si>
    <t>81.  </t>
  </si>
  <si>
    <t>N47</t>
  </si>
  <si>
    <t xml:space="preserve">Hipertrofia prepuţului, fimoza, parafimoza </t>
  </si>
  <si>
    <t>82.  </t>
  </si>
  <si>
    <t>N73.9</t>
  </si>
  <si>
    <t xml:space="preserve">Boala inflamatorie pelviană feminină, nespecificată  </t>
  </si>
  <si>
    <t>83.  </t>
  </si>
  <si>
    <t>N92.0</t>
  </si>
  <si>
    <t xml:space="preserve">Menstruaţie excesivă şi frecventă cu ciclu menstrual regulat   </t>
  </si>
  <si>
    <t>84.  </t>
  </si>
  <si>
    <t>N92.1</t>
  </si>
  <si>
    <t xml:space="preserve">Menstruaţie excesivă şi frecventă cu ciclu menstrual neregulat </t>
  </si>
  <si>
    <t>85.  </t>
  </si>
  <si>
    <t>N92.4</t>
  </si>
  <si>
    <t xml:space="preserve">Sângerări excesive în perioada de premenopauză  </t>
  </si>
  <si>
    <t>86.  </t>
  </si>
  <si>
    <t>N93.8</t>
  </si>
  <si>
    <t xml:space="preserve">Alte sângerări anormale specificate ale uterului şi vaginului </t>
  </si>
  <si>
    <t>87.  </t>
  </si>
  <si>
    <t>N95.0</t>
  </si>
  <si>
    <t>Sângerări postmenopauză</t>
  </si>
  <si>
    <t>88.  </t>
  </si>
  <si>
    <t>O02.1</t>
  </si>
  <si>
    <t xml:space="preserve">Avort fals    </t>
  </si>
  <si>
    <t>89.  </t>
  </si>
  <si>
    <t>O03.4</t>
  </si>
  <si>
    <t xml:space="preserve">Avort spontan incomplet, fără complicaţii   </t>
  </si>
  <si>
    <t>90.  </t>
  </si>
  <si>
    <t>O12.0</t>
  </si>
  <si>
    <t xml:space="preserve">Edem gestaţional  </t>
  </si>
  <si>
    <t>91.  </t>
  </si>
  <si>
    <t>O21.0</t>
  </si>
  <si>
    <t xml:space="preserve">Hiperemeza gravidică uşoară </t>
  </si>
  <si>
    <t>92.  </t>
  </si>
  <si>
    <t>O23.1</t>
  </si>
  <si>
    <t xml:space="preserve">Infecţiile vezicii urinare în sarcină </t>
  </si>
  <si>
    <t>93.  </t>
  </si>
  <si>
    <t>O34.2</t>
  </si>
  <si>
    <t xml:space="preserve">Îngrijiri acordate mamei pentru cicatrice uterină datorită unei intervenţii chirurgicale anterioare </t>
  </si>
  <si>
    <t>94.  </t>
  </si>
  <si>
    <t>R10.4</t>
  </si>
  <si>
    <t xml:space="preserve">Altă durere abdominală şi nespecificată    </t>
  </si>
  <si>
    <t>95.  </t>
  </si>
  <si>
    <t>R59.0</t>
  </si>
  <si>
    <t xml:space="preserve">Ganglioni limfatici măriţi localizaţi </t>
  </si>
  <si>
    <t>96.  </t>
  </si>
  <si>
    <t>S61.0</t>
  </si>
  <si>
    <t xml:space="preserve">Plagă deschisă a degetului (degetelor) fără vătămarea unghiei   </t>
  </si>
  <si>
    <t>97.  </t>
  </si>
  <si>
    <t>S61.88</t>
  </si>
  <si>
    <t xml:space="preserve">Plagă deschisă a altor părţi ale pumnului şi mâinii  </t>
  </si>
  <si>
    <t>98.  </t>
  </si>
  <si>
    <t>Z46.6</t>
  </si>
  <si>
    <t xml:space="preserve">Amplasarea şi ajustarea unei proteze urinare    </t>
  </si>
  <si>
    <t>99.  </t>
  </si>
  <si>
    <t>Z50.9</t>
  </si>
  <si>
    <t xml:space="preserve">Îngrijiri implicând o procedură de reabilitare, nespecificată  </t>
  </si>
  <si>
    <t>100.  </t>
  </si>
  <si>
    <t>Z51.88</t>
  </si>
  <si>
    <t xml:space="preserve">Alte îngrijiri medicale specificate   </t>
  </si>
  <si>
    <t>101.  </t>
  </si>
  <si>
    <t>I25.5</t>
  </si>
  <si>
    <t xml:space="preserve">Cardiomiopatie ischemică    </t>
  </si>
  <si>
    <t>102.  </t>
  </si>
  <si>
    <t>I70.21</t>
  </si>
  <si>
    <t xml:space="preserve">Ateroscleroza arterelor extremităţilor cu claudicaţie intermitentă </t>
  </si>
  <si>
    <t>103.  </t>
  </si>
  <si>
    <t>I80.3</t>
  </si>
  <si>
    <t xml:space="preserve">Flebita şi tromboflebita extremităţilor inferioare, nespecificată  </t>
  </si>
  <si>
    <t>104.  </t>
  </si>
  <si>
    <t>R60.0</t>
  </si>
  <si>
    <t xml:space="preserve">Edem localizat    </t>
  </si>
  <si>
    <t>105.  </t>
  </si>
  <si>
    <t>I83.0</t>
  </si>
  <si>
    <t>Vene varicoase cu ulceraţie ale extremităţilor inferioare</t>
  </si>
  <si>
    <t>106.  </t>
  </si>
  <si>
    <t>I87.2</t>
  </si>
  <si>
    <t>Insuficienţa venoasă (cronică) (periferică)</t>
  </si>
  <si>
    <t>107.  </t>
  </si>
  <si>
    <t>A69.2</t>
  </si>
  <si>
    <t>Boala Lyme (*diagnostic şi tratament)</t>
  </si>
  <si>
    <t>108.</t>
  </si>
  <si>
    <t>G31.1</t>
  </si>
  <si>
    <t>Degenerescenta senila a creierului, neclasificata altundeva</t>
  </si>
  <si>
    <t>109.</t>
  </si>
  <si>
    <t>M85.80</t>
  </si>
  <si>
    <t>Osteoporoza (Alte afectiuni specificate ale densitatii si structurii osoase localizari multiple)</t>
  </si>
  <si>
    <t>110.</t>
  </si>
  <si>
    <t>E23</t>
  </si>
  <si>
    <t xml:space="preserve">Hiposecreția și alte tulburări ale glandei hipofizare </t>
  </si>
  <si>
    <t>111.</t>
  </si>
  <si>
    <t>E30.1</t>
  </si>
  <si>
    <t xml:space="preserve">Pubertate precoce  </t>
  </si>
  <si>
    <t>112.</t>
  </si>
  <si>
    <t>E34.3</t>
  </si>
  <si>
    <t>Insuficienta staturala</t>
  </si>
  <si>
    <t>113.</t>
  </si>
  <si>
    <t>E05.8</t>
  </si>
  <si>
    <t>Alte tireotoxicoze</t>
  </si>
  <si>
    <t>114.</t>
  </si>
  <si>
    <t>D44.0</t>
  </si>
  <si>
    <t>Tumora tiroida cu evolutie imprevizibila si necunoscuta</t>
  </si>
  <si>
    <t>115.</t>
  </si>
  <si>
    <t>E30.0</t>
  </si>
  <si>
    <t>Pubertate intarziată</t>
  </si>
  <si>
    <t>sectia</t>
  </si>
  <si>
    <t>unitatea sanitara cu paruri_______________________________________</t>
  </si>
  <si>
    <t xml:space="preserve">    B.1. Lista afecţiunilor (diagnosticelor) medicale caz rezolvat medical în spitalizare de zi şi tarifele pe caz rezolvat medical corespunzătoare:</t>
  </si>
  <si>
    <t>precizari</t>
  </si>
  <si>
    <t>1, serviciile se vor nominaliza pentru fiecare sectie/compartiment</t>
  </si>
  <si>
    <t>2, pentru fiecare sectie/compartiment se vor selecta numai acele servicii propuse spre contractare</t>
  </si>
  <si>
    <t>MANAGER,</t>
  </si>
  <si>
    <t>DIRECTOR MEDICAL,</t>
  </si>
  <si>
    <t>Nrt. Crt.</t>
  </si>
  <si>
    <t>Denumire caz rezolvat cu procedură chirurgicală</t>
  </si>
  <si>
    <t>Cod Procedură</t>
  </si>
  <si>
    <t>Denumire procedură chirurgicală</t>
  </si>
  <si>
    <t>Tarif pe caz rezolvat cu procedură chirurgicală</t>
  </si>
  <si>
    <t xml:space="preserve">-lei- </t>
  </si>
  <si>
    <t>1</t>
  </si>
  <si>
    <t xml:space="preserve">Miringotomia cu inserţia de tub    </t>
  </si>
  <si>
    <t>D01003</t>
  </si>
  <si>
    <t>Miringotomia cu inserţie de tub, unilateral</t>
  </si>
  <si>
    <t xml:space="preserve">Miringotomia cu inserţia de tub </t>
  </si>
  <si>
    <t>D01004</t>
  </si>
  <si>
    <t>Miringotomia cu inserţie de tub, bilateral</t>
  </si>
  <si>
    <t xml:space="preserve">Amigdalectomie </t>
  </si>
  <si>
    <t>E04301</t>
  </si>
  <si>
    <t>Tonsilectomia fără adenoidectomie</t>
  </si>
  <si>
    <t xml:space="preserve">Amigdalectomie   </t>
  </si>
  <si>
    <t>E04302</t>
  </si>
  <si>
    <t>Tonsilectomia cu adenoidectomie</t>
  </si>
  <si>
    <t xml:space="preserve">Rinoplastie posttraumatică(reducerea şi imobilizarea fracturilor piramideinazale după un traumatism recent)   </t>
  </si>
  <si>
    <t>P07001</t>
  </si>
  <si>
    <t>Rinoplastie implicând corecţia cartilajului</t>
  </si>
  <si>
    <t>P07002</t>
  </si>
  <si>
    <t>Rinoplastia implicând corectarea conturului osos</t>
  </si>
  <si>
    <t xml:space="preserve">Rinoplastie posttraumatică (reducerea şi imobilizarea fracturilor piramidei nazale după un traumatism recent)   </t>
  </si>
  <si>
    <t>P07003</t>
  </si>
  <si>
    <t>Rinoplastie totală</t>
  </si>
  <si>
    <t>P07004</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</si>
  <si>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</si>
  <si>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</si>
  <si>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</si>
  <si>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</si>
  <si>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</si>
  <si>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</si>
  <si>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</si>
  <si>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</si>
  <si>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</si>
  <si>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</si>
  <si>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</si>
  <si>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</si>
  <si>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</si>
  <si>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</si>
  <si>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</si>
  <si>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G02403</t>
  </si>
  <si>
    <t>Fibrobronhoscopia</t>
  </si>
  <si>
    <t xml:space="preserve">Biopsia pleurei    </t>
  </si>
  <si>
    <t>G03103</t>
  </si>
  <si>
    <t>Biopsia pleurei</t>
  </si>
  <si>
    <t>Biopsie ganglioni laterocervicali şi supraclaviculari</t>
  </si>
  <si>
    <t>I00601</t>
  </si>
  <si>
    <t>Biopsie de ganglion limfatic</t>
  </si>
  <si>
    <t xml:space="preserve">Puncţie biopsie transparietală cu ac pentru formaţiuni tumorale pulmonare   </t>
  </si>
  <si>
    <t>G03102</t>
  </si>
  <si>
    <t>Biopsia percutanată (cu ac) a plămânului</t>
  </si>
  <si>
    <t xml:space="preserve">Implantare cateter pleural  </t>
  </si>
  <si>
    <t>G04103</t>
  </si>
  <si>
    <t>Inserția catetetrului intercostal pentru drenaj</t>
  </si>
  <si>
    <t>Adenoidectomie</t>
  </si>
  <si>
    <t>E04303</t>
  </si>
  <si>
    <t>Adenoidectomia fără tonsilectomie</t>
  </si>
  <si>
    <t xml:space="preserve">Extracţia de corpi străini prin bronhoscopie </t>
  </si>
  <si>
    <t>G02502</t>
  </si>
  <si>
    <t>Bronhoscopia cu extracţia unui corp străin</t>
  </si>
  <si>
    <t xml:space="preserve">Strabismul adultului </t>
  </si>
  <si>
    <t>C05702</t>
  </si>
  <si>
    <t>Proceduri pentru strabism implicând 1 sau 2 muşchi, un ochi</t>
  </si>
  <si>
    <t>Pterigion cu plastie</t>
  </si>
  <si>
    <t>C01302</t>
  </si>
  <si>
    <t>Excizia pterigionului</t>
  </si>
  <si>
    <t xml:space="preserve">Refacerea staticii palpebrare (entropion, ectropion, lagoftalmie) ptoză palpebrală </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</si>
  <si>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</si>
  <si>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</si>
  <si>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</si>
  <si>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</si>
  <si>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</si>
  <si>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</si>
  <si>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ectropion, lagoftalmie) ptoză palpebrală   </t>
  </si>
  <si>
    <t>C08006</t>
  </si>
  <si>
    <t>corecţia ectropion-ului sau entropion-ului cu rezecţie largă</t>
  </si>
  <si>
    <t xml:space="preserve">Extracţia dentară chirurgicală  </t>
  </si>
  <si>
    <t>F00801</t>
  </si>
  <si>
    <t>Extracţie dentară sau a unor părţi de dinte</t>
  </si>
  <si>
    <t xml:space="preserve">Extracţia dentară chirurgicală </t>
  </si>
  <si>
    <t>F00802</t>
  </si>
  <si>
    <t>Extracţie dentară cu separare</t>
  </si>
  <si>
    <t xml:space="preserve">Extracţia dentară chirurgicală   </t>
  </si>
  <si>
    <t>F00901</t>
  </si>
  <si>
    <t>Îndepărtare chirurgicală a unui dinte erupt</t>
  </si>
  <si>
    <t>Extracţia dentară chirurgicală</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</si>
  <si>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</si>
  <si>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</si>
  <si>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</si>
  <si>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</si>
  <si>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</si>
  <si>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F00904</t>
  </si>
  <si>
    <t>Îndepărtarea chirurgicală a unui dinte inclus sau parţial erupt, cu îndepărtare de os sau separare</t>
  </si>
  <si>
    <t xml:space="preserve">Excizie polip cervical, dilataţia şi chiuretajul uterului </t>
  </si>
  <si>
    <t>M02601</t>
  </si>
  <si>
    <t>Dilatarea şi chiuretajul uterin [D&amp;C]</t>
  </si>
  <si>
    <t>M02602</t>
  </si>
  <si>
    <t>Chiuretajul uterin fără dilatare</t>
  </si>
  <si>
    <t>Excizie polip cervical, dilataţia şi chiuretajul uterului</t>
  </si>
  <si>
    <t>M02801</t>
  </si>
  <si>
    <t>Dilatarea şi curetajul[D&amp;C] după avort sau pentru întrerupere de sarcină</t>
  </si>
  <si>
    <t>M02802</t>
  </si>
  <si>
    <t>Curetajul aspirativ al cavităţii uterine</t>
  </si>
  <si>
    <t>M03702</t>
  </si>
  <si>
    <t>Polipectomia la nivelul colului uterin</t>
  </si>
  <si>
    <t xml:space="preserve">Reparaţia cisto şi rectocelului    </t>
  </si>
  <si>
    <t>M04402</t>
  </si>
  <si>
    <t>Corecţia chirurgicală a rectocelului</t>
  </si>
  <si>
    <t xml:space="preserve">Reparaţia cisto şirectocelului </t>
  </si>
  <si>
    <t>M04403</t>
  </si>
  <si>
    <t>Corecţia chirurgicală a cistocelului şi rectocelului</t>
  </si>
  <si>
    <t xml:space="preserve">Artroscopia genunchiului    </t>
  </si>
  <si>
    <t>O13205</t>
  </si>
  <si>
    <t>Artroscopia genunchiului</t>
  </si>
  <si>
    <t xml:space="preserve">Operaţia artroscopică a meniscului  </t>
  </si>
  <si>
    <t>O13404</t>
  </si>
  <si>
    <t>Meniscectomie artroscopică a genunchiului</t>
  </si>
  <si>
    <t>Îndepărtarea materialului de osteosinteză</t>
  </si>
  <si>
    <t>O18104</t>
  </si>
  <si>
    <t>Îndepărtarea de brosă, şurub sau fir metalic, neclasificată în altă parte</t>
  </si>
  <si>
    <t>O18106</t>
  </si>
  <si>
    <t>Îndepărtarea de placă, tijă sau cui, neclasificată în altă parte</t>
  </si>
  <si>
    <t xml:space="preserve">Reparaţia diformităţii piciorului </t>
  </si>
  <si>
    <t>O20404</t>
  </si>
  <si>
    <t>Corecţia diformităţii osoase</t>
  </si>
  <si>
    <t>Eliberarea tunelului carpian</t>
  </si>
  <si>
    <t>A07402</t>
  </si>
  <si>
    <t>Decompresia endoscopică a tunelului carpian</t>
  </si>
  <si>
    <t>A07403</t>
  </si>
  <si>
    <t>Decompresia tunelului carpian</t>
  </si>
  <si>
    <t xml:space="preserve">Excizia chistului Baker    </t>
  </si>
  <si>
    <t>O13601</t>
  </si>
  <si>
    <t>Excizia chistului Baker</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</si>
  <si>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</si>
  <si>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</si>
  <si>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</si>
  <si>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</si>
  <si>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</si>
  <si>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</si>
  <si>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</si>
  <si>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</si>
  <si>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</si>
  <si>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O15304</t>
  </si>
  <si>
    <t>Reconstrucţia ligamentului încrucişat al genunchiului cu repararea meniscului</t>
  </si>
  <si>
    <t xml:space="preserve">Excizia locală a leziunilor sânului  </t>
  </si>
  <si>
    <t>Q00501</t>
  </si>
  <si>
    <t>Excizia leziunilor sânului</t>
  </si>
  <si>
    <t xml:space="preserve">Colecistectomia laparoscopică  </t>
  </si>
  <si>
    <t>J10102</t>
  </si>
  <si>
    <t>Colecistectomia laparoscopică</t>
  </si>
  <si>
    <t>J10104</t>
  </si>
  <si>
    <t>Colecistectomia laparoscopică cu extragerea calculului de pe canalul biliar comun prin ductul cistic</t>
  </si>
  <si>
    <t xml:space="preserve">Colecistectomia laparoscopică    </t>
  </si>
  <si>
    <t>J10105</t>
  </si>
  <si>
    <t>Colecistectomia laparoscopică cu extragerea calculului de pe canalul biliar comun prin coledocotomia laparoscopică</t>
  </si>
  <si>
    <t xml:space="preserve">Hemoroidectomia   </t>
  </si>
  <si>
    <t>J08504</t>
  </si>
  <si>
    <t>Hemoroidectomia</t>
  </si>
  <si>
    <t>Cura chirurgicală a herniei inghinale</t>
  </si>
  <si>
    <t>J12603</t>
  </si>
  <si>
    <t>Cura chirurgicală a herniei inghinale unilaterale</t>
  </si>
  <si>
    <t xml:space="preserve">Cura chirurgicală a herniei inghinale </t>
  </si>
  <si>
    <t>J12604</t>
  </si>
  <si>
    <t>Cura chirurgicală a herniei inghinale bilaterale</t>
  </si>
  <si>
    <t xml:space="preserve">Endoscopie digestivă superioară </t>
  </si>
  <si>
    <t>J00101</t>
  </si>
  <si>
    <t>Esofagoscopia flexibilă</t>
  </si>
  <si>
    <t>Endoscopie digestivă superioară cu biopsie</t>
  </si>
  <si>
    <t>J01202</t>
  </si>
  <si>
    <t>Esofagoscopia cu biopsie</t>
  </si>
  <si>
    <t>Endoscopie digestivă superioară</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</si>
  <si>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</si>
  <si>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</si>
  <si>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</si>
  <si>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</si>
  <si>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</si>
  <si>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</si>
  <si>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</si>
  <si>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</si>
  <si>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</si>
  <si>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</si>
  <si>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Terapia chirurgicală a fimozei</t>
  </si>
  <si>
    <t>L03702</t>
  </si>
  <si>
    <t>Circumcizia la bărbat</t>
  </si>
  <si>
    <t>L04101</t>
  </si>
  <si>
    <t>Reducerea parafimozei</t>
  </si>
  <si>
    <t xml:space="preserve">Chirurgia varicelor   </t>
  </si>
  <si>
    <t>H12002</t>
  </si>
  <si>
    <t>Injectări multiple cu substanţe sclerozante la nivelul venelor varicoase</t>
  </si>
  <si>
    <t xml:space="preserve">Chirurgia varicelor </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</si>
  <si>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</si>
  <si>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</si>
  <si>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</si>
  <si>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</si>
  <si>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</si>
  <si>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</si>
  <si>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</si>
  <si>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</si>
  <si>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</si>
  <si>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</si>
  <si>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</si>
  <si>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 xml:space="preserve">Debridarea nonexcizională a tegumentului şi ţesutului subcutanat </t>
  </si>
  <si>
    <t>P02103</t>
  </si>
  <si>
    <t>Debridarea nonexcizională a arsurii</t>
  </si>
  <si>
    <t xml:space="preserve">Debridarea excizională a părţilor moi    </t>
  </si>
  <si>
    <t>O19301</t>
  </si>
  <si>
    <t>Debridarea excizională a părţilor moi</t>
  </si>
  <si>
    <t xml:space="preserve">Debridarea excizională a tegumentului şi ţesutului subcutanat </t>
  </si>
  <si>
    <t>P02201</t>
  </si>
  <si>
    <t>Debridarea excizională a tegumentului şi ţesutului subcutanat</t>
  </si>
  <si>
    <t xml:space="preserve">Dilatarea şi chiuretajul după avort sau pentru întrerupere de sarcină  </t>
  </si>
  <si>
    <t>Dilatarea şi chiuretajul[D&amp;C] după avort sau pentru întrerupere de sarcină</t>
  </si>
  <si>
    <t>Aplicarea dispozitivului de fixare externă neclasificată altundeva</t>
  </si>
  <si>
    <t>O17801</t>
  </si>
  <si>
    <t xml:space="preserve">Biopsia tegumentului şi ţesutului subcutanat </t>
  </si>
  <si>
    <t>P01701</t>
  </si>
  <si>
    <t>Biopsia tegumentului şi ţesutului subcutanat</t>
  </si>
  <si>
    <t xml:space="preserve">Incizia şi drenajul tegumentelor şi ale ţesutului subcutanat </t>
  </si>
  <si>
    <t>P00701</t>
  </si>
  <si>
    <t>Incizia şi drenajul hematomului tegumentar şi al ţesutului subcutanat</t>
  </si>
  <si>
    <t>P00702</t>
  </si>
  <si>
    <t>Incizia şi drenajul abceselor tegumentelor şi ale ţesutului subcutanat</t>
  </si>
  <si>
    <t>Incizia şi drenajul tegumentelor şi ale ţesutului subcutanat</t>
  </si>
  <si>
    <t>P00703</t>
  </si>
  <si>
    <t>Alte incizii şi drenaje ale tegumentelor şi ţesutului subcutanat</t>
  </si>
  <si>
    <t xml:space="preserve">Examinare fibroscopică a faringelui </t>
  </si>
  <si>
    <t>E04701</t>
  </si>
  <si>
    <t>Examinare fibroscopică a faringelui</t>
  </si>
  <si>
    <t xml:space="preserve">Excizia leziunilor tegumentare şi ţesutului subcutanat </t>
  </si>
  <si>
    <t>P01901</t>
  </si>
  <si>
    <t>Excizia leziunilor tegumentare şi ţesutului subcutanat în alte zone</t>
  </si>
  <si>
    <t>Chiuretaj cu biopsia de endometru</t>
  </si>
  <si>
    <t>M02501</t>
  </si>
  <si>
    <t>Biopsia de endometru</t>
  </si>
  <si>
    <t xml:space="preserve">Chiuretaj cu biopsia de col uterin </t>
  </si>
  <si>
    <t>M03701</t>
  </si>
  <si>
    <t>Biopsia de col uterin</t>
  </si>
  <si>
    <t xml:space="preserve">Îndepărtarea corpilor străini din tegument şi ţesutul subcutanat cu incizie  </t>
  </si>
  <si>
    <t>P00601</t>
  </si>
  <si>
    <t xml:space="preserve">Electroterapia leziunilor tegumentare, leziuni multiple/leziune unică    </t>
  </si>
  <si>
    <t>P01309</t>
  </si>
  <si>
    <t>Electroterapia leziunilor tegumentare, leziune unică</t>
  </si>
  <si>
    <t xml:space="preserve">Repararea plăgilor tegumentare şi ale ţesutului subcutanat,implicând ţesuturile mai profunde </t>
  </si>
  <si>
    <t>P02902</t>
  </si>
  <si>
    <t>Repararea plăgilor tegumentare şi ale ţesutului subcutanat în alte zone implicând şi  ţesuturile profunde</t>
  </si>
  <si>
    <t xml:space="preserve">Extragerea endoscopică a stentului ureteral   </t>
  </si>
  <si>
    <t>K02803</t>
  </si>
  <si>
    <t>Extragerea endoscopică a stentului ureteral</t>
  </si>
  <si>
    <t xml:space="preserve">Rezecţia parţială a unghiei încarnate </t>
  </si>
  <si>
    <t>P02504</t>
  </si>
  <si>
    <t>Rezecţia parţială a unghiei încarnate</t>
  </si>
  <si>
    <t xml:space="preserve">Îndepărtarea dispozitivului de fixare externă </t>
  </si>
  <si>
    <t>O18108</t>
  </si>
  <si>
    <t>Îndepărtarea dispozitivului de fixare externă</t>
  </si>
  <si>
    <t>Coronarografie</t>
  </si>
  <si>
    <t>H06801</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</si>
  <si>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</si>
  <si>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</si>
  <si>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</si>
  <si>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</si>
  <si>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</si>
  <si>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</si>
  <si>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</si>
  <si>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L03701</t>
  </si>
  <si>
    <t>Biopsia peniană</t>
  </si>
  <si>
    <t xml:space="preserve">Terapia chirurgicală a varicocelului </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</si>
  <si>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</si>
  <si>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</si>
  <si>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</si>
  <si>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</si>
  <si>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</si>
  <si>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</si>
  <si>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</si>
  <si>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</si>
  <si>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 xml:space="preserve">Excizia spermatocelului, unilateral </t>
  </si>
  <si>
    <t>L02303</t>
  </si>
  <si>
    <t>Excizia spermatocelului, unilateral</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</si>
  <si>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</si>
  <si>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</si>
  <si>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</si>
  <si>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</si>
  <si>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</si>
  <si>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</si>
  <si>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</si>
  <si>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</si>
  <si>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</si>
  <si>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</si>
  <si>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</si>
  <si>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</si>
  <si>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</si>
  <si>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</si>
  <si>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</si>
  <si>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</si>
  <si>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</si>
  <si>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</si>
  <si>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</si>
  <si>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</si>
  <si>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</si>
  <si>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</si>
  <si>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 xml:space="preserve">Rezecţia endoscopică vezicală </t>
  </si>
  <si>
    <t>K06001</t>
  </si>
  <si>
    <t>Rezecţia endoscopică de leziune sau ţesut vezical</t>
  </si>
  <si>
    <t xml:space="preserve">Extragerea endoscopică a litiazei vezicale    </t>
  </si>
  <si>
    <t>K05604</t>
  </si>
  <si>
    <t>Litolapaxia vezicii urinare</t>
  </si>
  <si>
    <t xml:space="preserve">Cistostomia percutanată cu inserţia percutanată a cateterului suprapubic </t>
  </si>
  <si>
    <t>K05303</t>
  </si>
  <si>
    <t>Cistotomia percutanată (cistostomia)</t>
  </si>
  <si>
    <t>Cistoscopia</t>
  </si>
  <si>
    <t>K04901</t>
  </si>
  <si>
    <t xml:space="preserve">Cistoscopia  </t>
  </si>
  <si>
    <t xml:space="preserve">Rezecţia endoscopică a ureterocelului  </t>
  </si>
  <si>
    <t>K03801</t>
  </si>
  <si>
    <t>Rezecţia endoscopică a  ureterocelului</t>
  </si>
  <si>
    <t xml:space="preserve">Excizia tumorii corneoconjunctivale  </t>
  </si>
  <si>
    <t>C01201</t>
  </si>
  <si>
    <t>Excizia tumorii limbus-ului</t>
  </si>
  <si>
    <t>Excizia tumorii corneoconjunctivale</t>
  </si>
  <si>
    <t>C01202</t>
  </si>
  <si>
    <t>Excizia tumorii limbus-ului cu  keratectomie</t>
  </si>
  <si>
    <t>C02201</t>
  </si>
  <si>
    <t>Excizia pingueculei</t>
  </si>
  <si>
    <t xml:space="preserve">Repoziţionarea cristalinului subluxat </t>
  </si>
  <si>
    <t>C04401</t>
  </si>
  <si>
    <t xml:space="preserve">Repoziţionarea cristalinului artificial  </t>
  </si>
  <si>
    <t xml:space="preserve">Dacriocistorinostomia </t>
  </si>
  <si>
    <t>C08802</t>
  </si>
  <si>
    <t>Dacriocistorinostomia</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</si>
  <si>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</si>
  <si>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</si>
  <si>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</si>
  <si>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</si>
  <si>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</si>
  <si>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</si>
  <si>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 xml:space="preserve">Chirurgia funcţională endoscopică naso sinusală </t>
  </si>
  <si>
    <t>E01601</t>
  </si>
  <si>
    <t>Extragere intranazală de polip din antrum-ul maxilar</t>
  </si>
  <si>
    <t>E01602</t>
  </si>
  <si>
    <t>Extragerea intranazală de polip din sinusul frontal</t>
  </si>
  <si>
    <t>Chirurgia funcţională endoscopică naso sinusală</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</si>
  <si>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</si>
  <si>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</si>
  <si>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</si>
  <si>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</si>
  <si>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</si>
  <si>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</si>
  <si>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</si>
  <si>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 xml:space="preserve">Chirurgia funcţională  endoscopică naso sinusală </t>
  </si>
  <si>
    <t>E01805</t>
  </si>
  <si>
    <t>Antrostomia maxilară intranazală, unilateral</t>
  </si>
  <si>
    <t>Parotidectomia</t>
  </si>
  <si>
    <t>E02805</t>
  </si>
  <si>
    <t>Excizia parţială a  glandei parotide</t>
  </si>
  <si>
    <t xml:space="preserve">Chirurgia ronhopatiei cronice  </t>
  </si>
  <si>
    <t>E03601</t>
  </si>
  <si>
    <t>Uvulopalatofaringoplastia</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</si>
  <si>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</si>
  <si>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</si>
  <si>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</si>
  <si>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</si>
  <si>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</si>
  <si>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</si>
  <si>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</si>
  <si>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</si>
  <si>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</si>
  <si>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 xml:space="preserve">Terapia chirurgicală a apendicitei cronice </t>
  </si>
  <si>
    <t>J07002</t>
  </si>
  <si>
    <t>Apendicectomia laparoscopică</t>
  </si>
  <si>
    <t xml:space="preserve">Terapia chirurgicală a fisurii perianale  </t>
  </si>
  <si>
    <t>J08101</t>
  </si>
  <si>
    <t>Excizia fistulei anale implicând jumătatea inferioară a sfincterului anal</t>
  </si>
  <si>
    <t xml:space="preserve">Terapia chirurgicală a fisurii perianale </t>
  </si>
  <si>
    <t>J08102</t>
  </si>
  <si>
    <t>Excizia fistulei anale implicând jumătatea superioară a sfincterului anal</t>
  </si>
  <si>
    <t xml:space="preserve">Terapia chirurgicală a tumorilor de perete abdominal sau ombilic </t>
  </si>
  <si>
    <t>J12401</t>
  </si>
  <si>
    <t>Biopsia peretelui abdominal sau a ombilicului</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</si>
  <si>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</si>
  <si>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</si>
  <si>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</si>
  <si>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</si>
  <si>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</si>
  <si>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</si>
  <si>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</si>
  <si>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</si>
  <si>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</si>
  <si>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</si>
  <si>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</si>
  <si>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</si>
  <si>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 xml:space="preserve">Montare drenaj ureteral intern </t>
  </si>
  <si>
    <t>K02801</t>
  </si>
  <si>
    <t>Insertia endoscopica a stentului ureteral</t>
  </si>
  <si>
    <t xml:space="preserve">Dezobstrucția tractului urinar superior </t>
  </si>
  <si>
    <t>K02901</t>
  </si>
  <si>
    <t>Dezobstrucția tractului urinar superior prin ureteroscopie cu manipulare endoscopica de calcul ureteral</t>
  </si>
  <si>
    <t>Dilatarea progresiva a stricturilor uretrale</t>
  </si>
  <si>
    <t>K08202</t>
  </si>
  <si>
    <r>
      <t xml:space="preserve">     </t>
    </r>
    <r>
      <rPr>
        <b/>
        <sz val="12"/>
        <color theme="1"/>
        <rFont val="Times New Roman"/>
        <family val="1"/>
      </rPr>
      <t>B.2. Lista cazurilor rezolvate cu procedură chirurgicală - în spitalizare de zi şi tarifele pe caz rezolvat corespunzătoare:</t>
    </r>
  </si>
  <si>
    <r>
      <t xml:space="preserve">    </t>
    </r>
    <r>
      <rPr>
        <b/>
        <sz val="12"/>
        <color theme="1"/>
        <rFont val="Times New Roman"/>
        <family val="1"/>
      </rPr>
      <t>B.3.1. Lista serviciilor medicale în regim de spitalizare de zi decontate asiguraţilor prin tarif pe serviciu medical/vizită (zi) şi pentru care în vederea decontării nu este necesară închiderea fişei de spitalizare de zi (FSZ) după fiecare vizită (zi).</t>
    </r>
  </si>
  <si>
    <t>Nr. crt.</t>
  </si>
  <si>
    <t>Denumire serviciu medical</t>
  </si>
  <si>
    <t>Tarif pe serviciu medical</t>
  </si>
  <si>
    <t>- lei-</t>
  </si>
  <si>
    <t>Chimioterapie*) cu monitorizare</t>
  </si>
  <si>
    <t>324 lei/ şedinţă</t>
  </si>
  <si>
    <t>Litotriţie</t>
  </si>
  <si>
    <t>405 lei/ şedinţă</t>
  </si>
  <si>
    <t>Tratamentul şi profilaxia rabiei cu antitetanic</t>
  </si>
  <si>
    <t>393 lei/administrare</t>
  </si>
  <si>
    <t>Tratamentul şi profilaxia rabiei fără antitetanic</t>
  </si>
  <si>
    <t>276 lei/administrare</t>
  </si>
  <si>
    <t>Strabism la copii - reeducare ortooptică</t>
  </si>
  <si>
    <t>57 lei/ şedinţă</t>
  </si>
  <si>
    <t>Supleere a funcţiei intestinale la bolnavii cu insuficienţă intestinală cronică care necesită nutriție parenterală pentru o perioadă mai mare de 3 luni de zile</t>
  </si>
  <si>
    <t>1.408 lei/administrare zilnică</t>
  </si>
  <si>
    <t xml:space="preserve">7. </t>
  </si>
  <si>
    <t>Inducția tratamentului cu Esketamina*) – maxim 7 vizite/lună/asigurat</t>
  </si>
  <si>
    <t>86 lei/vizită</t>
  </si>
  <si>
    <t xml:space="preserve">8. </t>
  </si>
  <si>
    <t>Întreținerea tratamentului cu Esketamină*) – maxim 4 vizite/lună/asigurat</t>
  </si>
  <si>
    <t>precizare: se vor selecta numai acele servicii propuse spre contractare</t>
  </si>
  <si>
    <t xml:space="preserve">    B.3.2. Lista serviciilor medicale în regim de spitalizare de zi decontate asiguraţilor prin tarif pe serviciu medical şi pentru care în vederea decontării se închide fişa de spitalizare de zi (FSZ) după terminarea vizitei/vizitelor necesare finalizării serviciului medical.</t>
  </si>
  <si>
    <t xml:space="preserve">Tarif pe serviciu medical </t>
  </si>
  <si>
    <t xml:space="preserve">Implant de cristalin**)                          </t>
  </si>
  <si>
    <t>1.216 lei/asigurat/un serviciu pentru fiecare ochi, maxim 2 servicii pe CNP</t>
  </si>
  <si>
    <t xml:space="preserve">Întrerupere de sarcină cu recomandare medicală   </t>
  </si>
  <si>
    <t xml:space="preserve">*) valabil pentru sarcini de până la 12 săptămâni de amenoree    </t>
  </si>
  <si>
    <t xml:space="preserve">315 lei/asigurat/serviciu  </t>
  </si>
  <si>
    <t xml:space="preserve">Amniocenteză***)                                     </t>
  </si>
  <si>
    <t xml:space="preserve">1.043 lei/asigurat/serviciu  </t>
  </si>
  <si>
    <t xml:space="preserve">Biopsie de vilozităţi coriale***)                     </t>
  </si>
  <si>
    <t xml:space="preserve">1.043 lei/asigurat /serviciu  </t>
  </si>
  <si>
    <t xml:space="preserve">Monitorizare bolnavi HIV/SIDA*)                  </t>
  </si>
  <si>
    <t>231 lei/lună/asigurat</t>
  </si>
  <si>
    <t xml:space="preserve">Evaluarea dinamică a răspunsului viro – imunologic*)                          </t>
  </si>
  <si>
    <t>521 lei/lună/asigurat</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</si>
  <si>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</si>
  <si>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231 lei/asigurat/lună</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</si>
  <si>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</si>
  <si>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</si>
  <si>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</si>
  <si>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</si>
  <si>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</si>
  <si>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</si>
  <si>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</si>
  <si>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</si>
  <si>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</si>
  <si>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Boli rare****)</t>
  </si>
  <si>
    <t xml:space="preserve">Monitorizare hemodinamică prin metoda bioimpedanţei toracice*******)  </t>
  </si>
  <si>
    <t>208 lei/asigurat/semestru</t>
  </si>
  <si>
    <t>Analgezia autocontrolată</t>
  </si>
  <si>
    <t xml:space="preserve">80 lei/asigurat /serviciu  </t>
  </si>
  <si>
    <t xml:space="preserve">Analgezie subarahnoidiană   </t>
  </si>
  <si>
    <t xml:space="preserve">125 lei/asigurat /serviciu  </t>
  </si>
  <si>
    <t xml:space="preserve">Analgezie epidurală simplă  </t>
  </si>
  <si>
    <t xml:space="preserve">158 lei/asigurat /serviciu  </t>
  </si>
  <si>
    <t xml:space="preserve">Analgezie epidurală cu cateter   </t>
  </si>
  <si>
    <t xml:space="preserve">242 lei/asigurat /serviciu  </t>
  </si>
  <si>
    <t>Blocaj nervi periferici</t>
  </si>
  <si>
    <t xml:space="preserve">139 lei/asigurat /serviciu  </t>
  </si>
  <si>
    <t>Infiltraţie periradiculară transforaminală*****)</t>
  </si>
  <si>
    <t xml:space="preserve">463 lei/asigurat /serviciu  </t>
  </si>
  <si>
    <t xml:space="preserve">Bloc de ram median posterior*****)    </t>
  </si>
  <si>
    <t xml:space="preserve">Bloc de plex simpatic   </t>
  </si>
  <si>
    <t xml:space="preserve">Ablaţie cu radiofrecvenţă de ram median******)   </t>
  </si>
  <si>
    <t xml:space="preserve">242 lei/nivel/asigurat/ serviciu  </t>
  </si>
  <si>
    <t xml:space="preserve">Ablaţie cu radiofrecvenţă a inervaţiei genunchiului sau a articulaţiei coxofemurale******)  </t>
  </si>
  <si>
    <t xml:space="preserve">799 lei/asigurat /serviciu  </t>
  </si>
  <si>
    <t xml:space="preserve">Ablaţie sacroiliacă******)    </t>
  </si>
  <si>
    <t xml:space="preserve">799 lei/ asigurat /serviciu  </t>
  </si>
  <si>
    <t>Infiltraţie sacroiliacă*****)</t>
  </si>
  <si>
    <t xml:space="preserve">463 lei/ asigurat /serviciu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</si>
  <si>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</si>
  <si>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</si>
  <si>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474 lei/ asigurat /serviciu  </t>
  </si>
  <si>
    <t xml:space="preserve">Proceduri specifice pentru cefalee, algii craniene, sindroame vertiginoase şi crize de pierdere a conştienţei fără diagnostic etiologic fără investigaţii de înaltă performanţă  </t>
  </si>
  <si>
    <t xml:space="preserve">236 lei/ asigurat /serviciu  </t>
  </si>
  <si>
    <t xml:space="preserve">Urgenţă medico-chirurgicală în camerele de gardă  </t>
  </si>
  <si>
    <t>66 lei/pacient/serviciu</t>
  </si>
  <si>
    <t xml:space="preserve">Urgenţă medico-chirurgicală în structurile de urgenţă din cadrul spitalelor pentru care finanţarea nu se face din bugetul Ministerului Sănătăţii  </t>
  </si>
  <si>
    <t>198 lei/pacient/serviciu</t>
  </si>
  <si>
    <t xml:space="preserve">Discectomie percutană  </t>
  </si>
  <si>
    <t>799 lei/2 discuri/ asigurat/serviciu</t>
  </si>
  <si>
    <t xml:space="preserve">Endoscopie de canal spinal   </t>
  </si>
  <si>
    <t>799 lei/asigurat/serviciu</t>
  </si>
  <si>
    <t xml:space="preserve">Flavectomie </t>
  </si>
  <si>
    <t>799 lei/2 discuri/asigurat</t>
  </si>
  <si>
    <t xml:space="preserve">Evaluarea gravidei pentru infecţii cu risc pentru sarcină (pentru rubeolă, toxoplasmoză, infecţia CMV, hepatită B şi C) </t>
  </si>
  <si>
    <t>394 lei/asigurat/sarcină</t>
  </si>
  <si>
    <t xml:space="preserve">Monitorizare afecţiuni oncologice cu investigaţii de înaltă performanţă  </t>
  </si>
  <si>
    <t>1.393 lei/asigurat/trimestrial</t>
  </si>
  <si>
    <t xml:space="preserve">Monitorizare afecţiuni oncologice fără investigaţii de înaltă performanţă  </t>
  </si>
  <si>
    <r>
      <t xml:space="preserve">236 lei/asigurat/lună </t>
    </r>
    <r>
      <rPr>
        <b/>
        <sz val="12"/>
        <color theme="1"/>
        <rFont val="Times New Roman"/>
        <family val="1"/>
      </rPr>
      <t xml:space="preserve"> </t>
    </r>
  </si>
  <si>
    <t xml:space="preserve">Monitorizare insuficienţă renală cronică    </t>
  </si>
  <si>
    <t xml:space="preserve">236 lei/asigurat/ lună  </t>
  </si>
  <si>
    <t xml:space="preserve">Terapia distoniilor musculare cu dirijare electromiografică (cervicale, craniofaciale, ale membrelor, laringiene etc.) fără toxină botulinică </t>
  </si>
  <si>
    <t xml:space="preserve">405 lei/ asigurat /serviciu  </t>
  </si>
  <si>
    <t xml:space="preserve">Terapia distoniilor musculare fără dirijare electromiografică (cervicale, craniofaciale, ale membrelor, laringiene etc.) fără toxină botulinică </t>
  </si>
  <si>
    <t xml:space="preserve">154 lei/ asigurat /serviciu  </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</si>
  <si>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</si>
  <si>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1.693 lei/asigurat/trimestru</t>
  </si>
  <si>
    <t xml:space="preserve">Terapia paraliziilor cerebrale/paraliziilor care generează spasticitate cu dirijare electromiografică (cervicale, craniofaciale, ale membrelor, laringiene etc.) cu toxină botulinică pentru copii cu greutate sub 25 kg  </t>
  </si>
  <si>
    <t>1.049 lei/asigurat/trimestru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</si>
  <si>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</si>
  <si>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1.443 lei/asigurat/trimestru</t>
  </si>
  <si>
    <t xml:space="preserve">Terapia paraliziilor cerebrale/paraliziilor care generează spasticitate fără dirijare electromiografică (cervicale, craniofaciale, ale membrelor, laringiene etc.) cu toxină botulinică pentru copii cu greutate sub 25 kg  </t>
  </si>
  <si>
    <t>798 lei/asigurat/trimestru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</si>
  <si>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</si>
  <si>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</si>
  <si>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 xml:space="preserve">1.112 lei/ asigurat /serviciu  </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</si>
  <si>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</si>
  <si>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</si>
  <si>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 xml:space="preserve">1.390 lei/ asigurat /serviciu  </t>
  </si>
  <si>
    <t>Monitorizarea pacemakerelor/defibrilatorului implantabil</t>
  </si>
  <si>
    <t>358 lei/asigurat/trimestrial</t>
  </si>
  <si>
    <t>Monitorizarea pacienţilor cu insuficienţă cardiacă congestivă pentru asiguraţi cu afecţiuni cardiovasculare grave de debut sau devenite cronice</t>
  </si>
  <si>
    <t>378 lei/asigurat/trimestrial</t>
  </si>
  <si>
    <t>Monitorizarea pacienţilor cu tulburări de ritm/ conducere cu afecţiuni cardiovasculare grave de debut sau devenite cronice</t>
  </si>
  <si>
    <t>456 lei/asigurat/trimestrial</t>
  </si>
  <si>
    <t>Incizia şi drenajul abceselor periosoase (loji superficiale ale capului şi gâtului)</t>
  </si>
  <si>
    <t xml:space="preserve">602 lei/ asigurat /serviciu  </t>
  </si>
  <si>
    <t>Suprimarea firelor de sutură la pacienţi cu despicături labio-maxilopalatine după plastia buzei sau a palatului</t>
  </si>
  <si>
    <t xml:space="preserve">477 lei/ asigurat /serviciu  </t>
  </si>
  <si>
    <t xml:space="preserve">Iridectomia sau capsulotomia cu laser   </t>
  </si>
  <si>
    <t xml:space="preserve">173 lei/ asigurat /serviciu  </t>
  </si>
  <si>
    <t xml:space="preserve">Implantare cateter peritoneal (tariful include şi costul cateterului)    </t>
  </si>
  <si>
    <t xml:space="preserve">Monitorizarea sifilisului genital primar şi sifilisului secundar al pielii şi mucoaselor   </t>
  </si>
  <si>
    <t>150 lei/asigurat/trimestru</t>
  </si>
  <si>
    <r>
      <t xml:space="preserve">Monitorizarea şi tratamentul colagenenozelor: poliartrita reumatoidă, lupus eritematos sistemic, dermato-polimiozită, sindrom Sjorgen, vasculite sistemice, </t>
    </r>
    <r>
      <rPr>
        <sz val="11"/>
        <color theme="1"/>
        <rFont val="Calibri"/>
        <family val="2"/>
        <scheme val="minor"/>
      </rPr>
      <t xml:space="preserve"> </t>
    </r>
    <r>
      <rPr>
        <sz val="11"/>
        <color theme="1"/>
        <rFont val="Times New Roman"/>
        <family val="1"/>
      </rPr>
      <t xml:space="preserve">sclerodermie sistemică, spondilită anchilozantă, artropatie psoriazică </t>
    </r>
  </si>
  <si>
    <t xml:space="preserve">Diagnostic şi monitorizare artrită precoce  </t>
  </si>
  <si>
    <t>Monitorizarea bolilor hematologice</t>
  </si>
  <si>
    <t>Diagnosticarea  apneei de somn</t>
  </si>
  <si>
    <t xml:space="preserve">275 lei/ asigurat /serviciu  </t>
  </si>
  <si>
    <t>Bronhoscopia asociată echografiei (EBUS)</t>
  </si>
  <si>
    <t xml:space="preserve">1.633 lei/ asigurat /serviciu  </t>
  </si>
  <si>
    <t>Terapia spasticitatii membrului superior și/sau inferior aparuta ca urmare a unui accident vascular cerebral pentru pacientul adult – cu toxină botulinică</t>
  </si>
  <si>
    <t>2.317/asigurat/trimestru</t>
  </si>
  <si>
    <t>Cordonocenteza***)</t>
  </si>
  <si>
    <t>1.043 lei/asigurat/serviciu</t>
  </si>
  <si>
    <t xml:space="preserve">Evaluarea Sindromului Post Covid-19 </t>
  </si>
  <si>
    <t xml:space="preserve">479 lei/ asigurat /serviciu  </t>
  </si>
  <si>
    <t>68.</t>
  </si>
  <si>
    <t>Monitorizarea pacientului cu stenoze coronariene sau periferice</t>
  </si>
  <si>
    <r>
      <t>267 lei/</t>
    </r>
    <r>
      <rPr>
        <sz val="12"/>
        <color theme="1"/>
        <rFont val="Times New Roman"/>
        <family val="1"/>
      </rPr>
      <t xml:space="preserve"> asigurat /serviciu  </t>
    </r>
  </si>
  <si>
    <t>69.</t>
  </si>
  <si>
    <t>Monitorizarea prin RMN cardiac a pacientului cu infarct miocardic acut în antecedente</t>
  </si>
  <si>
    <r>
      <t>882 lei/</t>
    </r>
    <r>
      <rPr>
        <sz val="12"/>
        <color theme="1"/>
        <rFont val="Times New Roman"/>
        <family val="1"/>
      </rPr>
      <t xml:space="preserve"> asigurat /serviciu  </t>
    </r>
  </si>
  <si>
    <t>70.</t>
  </si>
  <si>
    <t>Monitorizarea prin Angio CT cardiac a pacientului cu stent sau bypass coronarian</t>
  </si>
  <si>
    <r>
      <t>967 lei/</t>
    </r>
    <r>
      <rPr>
        <sz val="12"/>
        <color theme="1"/>
        <rFont val="Times New Roman"/>
        <family val="1"/>
      </rPr>
      <t xml:space="preserve"> asigurat /serviciu  </t>
    </r>
  </si>
  <si>
    <t>71.</t>
  </si>
  <si>
    <t>Monitorizarea prin Angio CT periferic a pacientului cu stent periferic, bypass periferic sau în urma unei proceduri de angioplastie periferică</t>
  </si>
  <si>
    <r>
      <t>612 lei/</t>
    </r>
    <r>
      <rPr>
        <sz val="12"/>
        <color theme="1"/>
        <rFont val="Times New Roman"/>
        <family val="1"/>
      </rPr>
      <t xml:space="preserve"> asigurat /serviciu  </t>
    </r>
  </si>
  <si>
    <t>72.</t>
  </si>
  <si>
    <t>Tratamentul anemiei prin carență de fier la pacienții cu insuficiență cardiacă cronică prin administrare de fier injectabil intravenos</t>
  </si>
  <si>
    <r>
      <t>588 lei/</t>
    </r>
    <r>
      <rPr>
        <sz val="12"/>
        <color theme="1"/>
        <rFont val="Times New Roman"/>
        <family val="1"/>
      </rPr>
      <t xml:space="preserve"> asigurat /serviciu  </t>
    </r>
  </si>
  <si>
    <t>73.</t>
  </si>
  <si>
    <t>Monitorizarea cardiacă a pacientului post-COVID prin RMN cardiac</t>
  </si>
  <si>
    <t>74.</t>
  </si>
  <si>
    <t>Monitorizarea cardiacă a pacientului post-COVID prin Angio CT coronarian</t>
  </si>
  <si>
    <r>
      <t>1.007 lei/</t>
    </r>
    <r>
      <rPr>
        <sz val="12"/>
        <color theme="1"/>
        <rFont val="Times New Roman"/>
        <family val="1"/>
      </rPr>
      <t xml:space="preserve"> asigurat /serviciu  </t>
    </r>
  </si>
  <si>
    <t>75.</t>
  </si>
  <si>
    <t>Tratamentul anemiei din boala cronică renală</t>
  </si>
  <si>
    <r>
      <t>999 lei/</t>
    </r>
    <r>
      <rPr>
        <sz val="12"/>
        <color theme="1"/>
        <rFont val="Times New Roman"/>
        <family val="1"/>
      </rPr>
      <t xml:space="preserve"> asigurat /serviciu  </t>
    </r>
  </si>
  <si>
    <t>76.</t>
  </si>
  <si>
    <t xml:space="preserve">Terapie imunosupresivă în boala cronică renală </t>
  </si>
  <si>
    <r>
      <t>1.661 lei/</t>
    </r>
    <r>
      <rPr>
        <sz val="12"/>
        <color theme="1"/>
        <rFont val="Times New Roman"/>
        <family val="1"/>
      </rPr>
      <t xml:space="preserve"> asigurat /serviciu  </t>
    </r>
  </si>
  <si>
    <t>77.</t>
  </si>
  <si>
    <t>Monitorizarea evoluţiei fenilcetonuriei</t>
  </si>
  <si>
    <r>
      <t>359 lei/</t>
    </r>
    <r>
      <rPr>
        <sz val="12"/>
        <color theme="1"/>
        <rFont val="Times New Roman"/>
        <family val="1"/>
      </rPr>
      <t xml:space="preserve"> asigurat /serviciu  </t>
    </r>
  </si>
  <si>
    <t>78.</t>
  </si>
  <si>
    <t xml:space="preserve">Diagnostic si/sau stadializare  cu  proceduri de inalta performanta  (2 segmente torace/abdomen sau abdomen/pelvis) în tumori digestive  </t>
  </si>
  <si>
    <r>
      <t>868 lei/</t>
    </r>
    <r>
      <rPr>
        <sz val="12"/>
        <color theme="1"/>
        <rFont val="Times New Roman"/>
        <family val="1"/>
      </rPr>
      <t xml:space="preserve"> asigurat /serviciu  </t>
    </r>
  </si>
  <si>
    <t>79.</t>
  </si>
  <si>
    <t xml:space="preserve">Diagnostic si stadializare  cu  proceduri de inalta performanta  (3 segmente torace/abdomen/pelvis)  în tumori digestive  </t>
  </si>
  <si>
    <r>
      <t>917 lei/</t>
    </r>
    <r>
      <rPr>
        <sz val="12"/>
        <color theme="1"/>
        <rFont val="Times New Roman"/>
        <family val="1"/>
      </rPr>
      <t xml:space="preserve"> asigurat /serviciu  </t>
    </r>
  </si>
  <si>
    <t>80.</t>
  </si>
  <si>
    <t xml:space="preserve">Diagnostic cu proceduri de inalta performanta  (1 segment abdomen) în boli inflamatorii intestinale  </t>
  </si>
  <si>
    <r>
      <t>867 lei/</t>
    </r>
    <r>
      <rPr>
        <sz val="12"/>
        <color theme="1"/>
        <rFont val="Times New Roman"/>
        <family val="1"/>
      </rPr>
      <t xml:space="preserve"> asigurat /serviciu  </t>
    </r>
  </si>
  <si>
    <t>81.</t>
  </si>
  <si>
    <t>Paracenteza</t>
  </si>
  <si>
    <r>
      <t>500 lei/</t>
    </r>
    <r>
      <rPr>
        <sz val="12"/>
        <color theme="1"/>
        <rFont val="Times New Roman"/>
        <family val="1"/>
      </rPr>
      <t xml:space="preserve"> asigurat /serviciu  </t>
    </r>
  </si>
  <si>
    <t>82.</t>
  </si>
  <si>
    <t>Reechilibrare hidro-electrolitică la pacienţii cu boli cronice progresive</t>
  </si>
  <si>
    <r>
      <t>491 lei/</t>
    </r>
    <r>
      <rPr>
        <sz val="12"/>
        <color theme="1"/>
        <rFont val="Times New Roman"/>
        <family val="1"/>
      </rPr>
      <t xml:space="preserve"> asigurat /serviciu  </t>
    </r>
  </si>
  <si>
    <t>83.</t>
  </si>
  <si>
    <t>Iniţierea terapiei antalgice la pacienţii cu durere severă</t>
  </si>
  <si>
    <r>
      <t>482 lei/</t>
    </r>
    <r>
      <rPr>
        <sz val="12"/>
        <color theme="1"/>
        <rFont val="Times New Roman"/>
        <family val="1"/>
      </rPr>
      <t xml:space="preserve"> asigurat /serviciu  </t>
    </r>
  </si>
  <si>
    <t>84.</t>
  </si>
  <si>
    <t>Evaluare şi tratament la pacientul cu limfedem secundar</t>
  </si>
  <si>
    <t>85.</t>
  </si>
  <si>
    <t>Monitorizarea pacientului cu durere cronică severă generată de boli cronice progresive</t>
  </si>
  <si>
    <r>
      <t>474 lei/</t>
    </r>
    <r>
      <rPr>
        <sz val="12"/>
        <color theme="1"/>
        <rFont val="Times New Roman"/>
        <family val="1"/>
      </rPr>
      <t xml:space="preserve"> asigurat /serviciu  </t>
    </r>
  </si>
  <si>
    <t>86.</t>
  </si>
  <si>
    <t>Monitorizarea pacientului cu dermatita atopică forma moderat-severa în tratament cu terapii inovatoare (biologice sau cu molecule mici)</t>
  </si>
  <si>
    <t>87.</t>
  </si>
  <si>
    <t xml:space="preserve">Tratamentul prin titrare automata al apneei de somn diagnosticată prin poligrafie </t>
  </si>
  <si>
    <r>
      <t xml:space="preserve">400 </t>
    </r>
    <r>
      <rPr>
        <sz val="11"/>
        <color theme="1"/>
        <rFont val="Times New Roman"/>
        <family val="1"/>
      </rPr>
      <t>lei/</t>
    </r>
    <r>
      <rPr>
        <sz val="12"/>
        <color theme="1"/>
        <rFont val="Times New Roman"/>
        <family val="1"/>
      </rPr>
      <t xml:space="preserve"> asigurat /serviciu  </t>
    </r>
  </si>
  <si>
    <t>88.</t>
  </si>
  <si>
    <r>
      <t>Monitorizarea şi ajustarea tratamentului</t>
    </r>
    <r>
      <rPr>
        <sz val="11"/>
        <color theme="1"/>
        <rFont val="Calibri"/>
        <family val="2"/>
        <scheme val="minor"/>
      </rPr>
      <t xml:space="preserve"> </t>
    </r>
    <r>
      <rPr>
        <sz val="12"/>
        <color theme="1"/>
        <rFont val="Times New Roman"/>
        <family val="1"/>
      </rPr>
      <t xml:space="preserve">tulburărilor respiratorii de somn </t>
    </r>
  </si>
  <si>
    <r>
      <t>374 lei/</t>
    </r>
    <r>
      <rPr>
        <sz val="12"/>
        <color theme="1"/>
        <rFont val="Times New Roman"/>
        <family val="1"/>
      </rPr>
      <t xml:space="preserve"> asigurat /serviciu  </t>
    </r>
  </si>
  <si>
    <t>89.</t>
  </si>
  <si>
    <t>Diagnosticul, tratamentul şi monitorizarea tulburărilor respiratorii de somn</t>
  </si>
  <si>
    <r>
      <t>502 lei/</t>
    </r>
    <r>
      <rPr>
        <sz val="12"/>
        <color theme="1"/>
        <rFont val="Times New Roman"/>
        <family val="1"/>
      </rPr>
      <t xml:space="preserve">asigurat /serviciu  </t>
    </r>
  </si>
  <si>
    <t>90.</t>
  </si>
  <si>
    <t xml:space="preserve">Poligrafie </t>
  </si>
  <si>
    <r>
      <t>440 lei/</t>
    </r>
    <r>
      <rPr>
        <sz val="12"/>
        <color theme="1"/>
        <rFont val="Times New Roman"/>
        <family val="1"/>
      </rPr>
      <t xml:space="preserve">asigurat /serviciu  </t>
    </r>
  </si>
  <si>
    <t>91.</t>
  </si>
  <si>
    <t xml:space="preserve">Poligrafie si titrare automata </t>
  </si>
  <si>
    <r>
      <t>702 lei/</t>
    </r>
    <r>
      <rPr>
        <sz val="12"/>
        <color theme="1"/>
        <rFont val="Times New Roman"/>
        <family val="1"/>
      </rPr>
      <t xml:space="preserve">asigurat /serviciu  </t>
    </r>
  </si>
  <si>
    <t>92.</t>
  </si>
  <si>
    <t xml:space="preserve">Polisomnografie si titrare automata </t>
  </si>
  <si>
    <r>
      <t>802 lei/</t>
    </r>
    <r>
      <rPr>
        <sz val="12"/>
        <color theme="1"/>
        <rFont val="Times New Roman"/>
        <family val="1"/>
      </rPr>
      <t xml:space="preserve">asigurat /serviciu  </t>
    </r>
  </si>
  <si>
    <t>93.</t>
  </si>
  <si>
    <t>Diagnosticul complex al bolii de suprafata oculară (DED) si al altor boli ale suprafatei oculare</t>
  </si>
  <si>
    <r>
      <t>583 lei/</t>
    </r>
    <r>
      <rPr>
        <sz val="12"/>
        <color theme="1"/>
        <rFont val="Times New Roman"/>
        <family val="1"/>
      </rPr>
      <t xml:space="preserve">asigurat /serviciu  </t>
    </r>
  </si>
  <si>
    <t>94.</t>
  </si>
  <si>
    <t>Tratamentul bolii de suprafata oculară (DED) cu ser autolog si sau imunomodulatoare topice</t>
  </si>
  <si>
    <r>
      <t>325 lei/</t>
    </r>
    <r>
      <rPr>
        <sz val="12"/>
        <color theme="1"/>
        <rFont val="Times New Roman"/>
        <family val="1"/>
      </rPr>
      <t xml:space="preserve">asigurat /serviciu  </t>
    </r>
  </si>
  <si>
    <t>95.</t>
  </si>
  <si>
    <t>Crosslinking pentru keratoconus</t>
  </si>
  <si>
    <r>
      <t>950</t>
    </r>
    <r>
      <rPr>
        <sz val="11"/>
        <color theme="1"/>
        <rFont val="Times New Roman"/>
        <family val="1"/>
      </rPr>
      <t xml:space="preserve"> lei/</t>
    </r>
    <r>
      <rPr>
        <sz val="12"/>
        <color theme="1"/>
        <rFont val="Times New Roman"/>
        <family val="1"/>
      </rPr>
      <t xml:space="preserve">asigurat /serviciu  </t>
    </r>
  </si>
  <si>
    <t>96.</t>
  </si>
  <si>
    <t>Injectare intravitreana de substante terapeutice și monitorizare</t>
  </si>
  <si>
    <r>
      <t>500</t>
    </r>
    <r>
      <rPr>
        <sz val="11"/>
        <color theme="1"/>
        <rFont val="Times New Roman"/>
        <family val="1"/>
      </rPr>
      <t xml:space="preserve"> lei/</t>
    </r>
    <r>
      <rPr>
        <sz val="12"/>
        <color theme="1"/>
        <rFont val="Times New Roman"/>
        <family val="1"/>
      </rPr>
      <t xml:space="preserve">asigurat /serviciu  </t>
    </r>
  </si>
  <si>
    <t>97.</t>
  </si>
  <si>
    <t>Tratament și monitorizare tratament chirurgical glob ocular</t>
  </si>
  <si>
    <r>
      <t>300 lei/</t>
    </r>
    <r>
      <rPr>
        <sz val="12"/>
        <color theme="1"/>
        <rFont val="Times New Roman"/>
        <family val="1"/>
      </rPr>
      <t xml:space="preserve">asigurat /serviciu  </t>
    </r>
  </si>
  <si>
    <t>98.</t>
  </si>
  <si>
    <t>Tratament și monitorizare examinare copil în narcoză</t>
  </si>
  <si>
    <r>
      <t>731 lei/</t>
    </r>
    <r>
      <rPr>
        <sz val="12"/>
        <color theme="1"/>
        <rFont val="Times New Roman"/>
        <family val="1"/>
      </rPr>
      <t xml:space="preserve">asigurat /serviciu  </t>
    </r>
  </si>
  <si>
    <t>99.</t>
  </si>
  <si>
    <t>Tratament și monitorizare injectie intraoculara</t>
  </si>
  <si>
    <r>
      <t>350  lei/</t>
    </r>
    <r>
      <rPr>
        <sz val="12"/>
        <color theme="1"/>
        <rFont val="Times New Roman"/>
        <family val="1"/>
      </rPr>
      <t xml:space="preserve">asigurat /serviciu  </t>
    </r>
  </si>
  <si>
    <t>100.</t>
  </si>
  <si>
    <t>Tratament și monitorizare tratament laser glaucom</t>
  </si>
  <si>
    <r>
      <t>350 lei/</t>
    </r>
    <r>
      <rPr>
        <sz val="12"/>
        <color theme="1"/>
        <rFont val="Times New Roman"/>
        <family val="1"/>
      </rPr>
      <t xml:space="preserve">asigurat /serviciu  </t>
    </r>
  </si>
  <si>
    <t>101.</t>
  </si>
  <si>
    <t>Tratament și monitorizare tratament laser pol posterior al globului ocular</t>
  </si>
  <si>
    <r>
      <t>286 lei/</t>
    </r>
    <r>
      <rPr>
        <sz val="12"/>
        <color theme="1"/>
        <rFont val="Times New Roman"/>
        <family val="1"/>
      </rPr>
      <t xml:space="preserve">asigurat /serviciu  </t>
    </r>
  </si>
  <si>
    <t>102.</t>
  </si>
  <si>
    <t>Tratament și monitorizare sondaj cai lacrimale la copil in narcoza</t>
  </si>
  <si>
    <r>
      <t>800 lei/</t>
    </r>
    <r>
      <rPr>
        <sz val="12"/>
        <color theme="1"/>
        <rFont val="Times New Roman"/>
        <family val="1"/>
      </rPr>
      <t xml:space="preserve">asigurat /serviciu  </t>
    </r>
  </si>
  <si>
    <t>103.</t>
  </si>
  <si>
    <t>Diagnosticul si tratamentul anemiei şi/sau deficitului de fier, cu fier intravenos, la pacienţii cu boli inflamatorii intestinale</t>
  </si>
  <si>
    <r>
      <t>588 lei/</t>
    </r>
    <r>
      <rPr>
        <sz val="12"/>
        <color theme="1"/>
        <rFont val="Times New Roman"/>
        <family val="1"/>
      </rPr>
      <t xml:space="preserve">asigurat /serviciu  </t>
    </r>
  </si>
  <si>
    <t>104.</t>
  </si>
  <si>
    <r>
      <t>Monitorizarea pacienților cu tumori neuroendocrine utilizând scintigrafie 99m-Tc-EDDA-HYNIC TOC (Tektrotyd)</t>
    </r>
    <r>
      <rPr>
        <sz val="12"/>
        <color theme="1"/>
        <rFont val="Times New Roman"/>
        <family val="1"/>
      </rPr>
      <t xml:space="preserve"> ********)</t>
    </r>
  </si>
  <si>
    <r>
      <t>3.253 lei/</t>
    </r>
    <r>
      <rPr>
        <sz val="12"/>
        <color theme="1"/>
        <rFont val="Times New Roman"/>
        <family val="1"/>
      </rPr>
      <t xml:space="preserve">asigurat /serviciu  </t>
    </r>
  </si>
  <si>
    <t>105.</t>
  </si>
  <si>
    <t>Inițiere protocol de administrare a Esketaminei*)</t>
  </si>
  <si>
    <r>
      <t>126</t>
    </r>
    <r>
      <rPr>
        <sz val="11"/>
        <color theme="1"/>
        <rFont val="Times New Roman"/>
        <family val="1"/>
      </rPr>
      <t xml:space="preserve"> lei/</t>
    </r>
    <r>
      <rPr>
        <sz val="12"/>
        <color theme="1"/>
        <rFont val="Times New Roman"/>
        <family val="1"/>
      </rPr>
      <t xml:space="preserve">asigurat /serviciu  </t>
    </r>
  </si>
  <si>
    <t xml:space="preserve">106. </t>
  </si>
  <si>
    <t xml:space="preserve">Montare pompe de insulina sau pompe de insulina cu senzori de monitorizare continua a glicemiei    </t>
  </si>
  <si>
    <r>
      <t>222</t>
    </r>
    <r>
      <rPr>
        <sz val="11"/>
        <color theme="1"/>
        <rFont val="Times New Roman"/>
        <family val="1"/>
      </rPr>
      <t xml:space="preserve"> lei/</t>
    </r>
    <r>
      <rPr>
        <sz val="12"/>
        <color theme="1"/>
        <rFont val="Times New Roman"/>
        <family val="1"/>
      </rPr>
      <t xml:space="preserve">asigurat /serviciu  </t>
    </r>
  </si>
  <si>
    <t xml:space="preserve">107. </t>
  </si>
  <si>
    <t xml:space="preserve">Montare sisteme de monitorizare continua a glicemiei    </t>
  </si>
  <si>
    <t>Urgenţă medicală cu investigaţii de înaltă performanţă (CT, RMN) în camerele de gardă</t>
  </si>
  <si>
    <t>517 lei/asigurat/serviciu</t>
  </si>
  <si>
    <t>568 lei/asigurat/serviciu</t>
  </si>
  <si>
    <t xml:space="preserve">      *) Tariful nu cuprinde medicamentele specifice nominalizate prin programele naţionale de sănătate.</t>
  </si>
  <si>
    <t xml:space="preserve">    **) Tariful nu cuprinde contravaloarea lentilei intraoculare. Serviciul medical se acordă o singură dată pentru fiecare ochi.</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</si>
  <si>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şi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indicaţie în scop diagnostic sau terapeutic; în tarifele aferente acestora este inclusă şi testarea genetică a probelor prelevate.</t>
  </si>
  <si>
    <t xml:space="preserve">    Testarea genetică a probelor prelevate prin biopsie de vilozităţi coriale, amniocenteză sau cordonocenteză se realizează prin una din următoarele tehnici: citogenetică, FISH, MLPA, QF-PCR.</t>
  </si>
  <si>
    <t xml:space="preserve">    ****) Monitorizare şi administrare tratament afecţiuni care necesită administrare de medicamente corespunzătoare DCI-urilor notate cu (**)1 (**)1β şi (**)1Ω, prevăzute în Hotărârea Guvernului nr. 720/2008, republicată, cu modificările şi completările ulterioare cu administrare parenterală sub supraveghere specială; tariful nu cuprinde medicamentele specifice corespunzătoare DCI-urilor notate cu (**)1, (**)1β şi (**)1Ω, prevăzute în Hotărârea Guvernului nr. 720/2008, republicată, cu modificările şi completările ulterioare</t>
  </si>
  <si>
    <t xml:space="preserve">    *****) sub ghidaj Rx</t>
  </si>
  <si>
    <t xml:space="preserve">    ******) sub ghidaj şi maşina de ablaţie</t>
  </si>
  <si>
    <t xml:space="preserve">    *******) Se poate efectua trimestrial la asiguraţii cu diabet zaharat confirmat.</t>
  </si>
  <si>
    <t xml:space="preserve">  ********) Se realizează de către medicul de specialitate medicină nucleară în baza recomandării medicilor de specialitate cu specialitatea oncologie medicală sau endocrinologie, pentru pacienții cu tumori neuroendocrine pentru vizualizarea receptorilor somatostatinici.</t>
  </si>
  <si>
    <t>propuse  a fi contractate incepand cu data de 1 iulie 2023</t>
  </si>
  <si>
    <t>propuse a fi contractate incepand cu data de 1 iulie 2023</t>
  </si>
  <si>
    <t>B.4.1. Lista serviciilor medicale standardizate acordate în regim de spitalizare de zi care se decontează numai dacă s-au efectuat toate serviciile obligatorii şi pentru care în vederea decontării se închide fişa de spitalizare de zi (FSZ) după terminarea vizitei/vizitelor necesare finalizării serviciului medical.</t>
  </si>
  <si>
    <t>Servicii obligatorii</t>
  </si>
  <si>
    <t>1.</t>
  </si>
  <si>
    <t>Ciroza hepatica – monitorizare  cu  proceduri de înaltă performanţă la pacienții cu suspiciune de hepatocarcinom</t>
  </si>
  <si>
    <t>(Serviciu anual per asigurat)</t>
  </si>
  <si>
    <t>Consultaţii de specialitate (Gastroenterologie), Creatinina, CT abdomen cu substanță de contrast / IRM  abdomen cu substanță de contrast / Colangio-IRM</t>
  </si>
  <si>
    <t>2.</t>
  </si>
  <si>
    <t>Ciroză hepatică – monitorizare pacienți cu ascită/hidrotorax</t>
  </si>
  <si>
    <t>Consultaţii de specialitate (Gastroenterologie sau Boli Infecțioase), Hemogramă, INR, Albumina, Glicemie, Creatinină, Na, K, Citodiagnostic lichid puncție, Administrare Albumină umană 20%, 100 ml</t>
  </si>
  <si>
    <t>299 lei/ asigurat/serviciu</t>
  </si>
  <si>
    <t>3.</t>
  </si>
  <si>
    <t>Ciroză hepatică virală -  monitorizare și prescriere tratament antiviral****)</t>
  </si>
  <si>
    <t>(Serviciu lunar per asigurat)</t>
  </si>
  <si>
    <t>Consultaţii de specialitate (Gastroenterologie sau Boli Infecțioase), Hemograma, INR, TGO, TGP, Albumina, Glicemie, Bilirubină totală, Bilirubină directă, Creatinină, Na, K</t>
  </si>
  <si>
    <t>4.</t>
  </si>
  <si>
    <t>Hepatită cronică virală B – diagnostic</t>
  </si>
  <si>
    <t>Consultaţii de specialitate (Gastroenterologie sau Boli Infecțioase), Ac Anti HBs, AgHBe, Ac anti-HBe, Ac anti-VHD, Determinare cantitativă ADN VHB, Fibroscan</t>
  </si>
  <si>
    <t xml:space="preserve">5. </t>
  </si>
  <si>
    <t>Hepatită cronică virală B fără agent delta – monitorizare tratament antiviral</t>
  </si>
  <si>
    <t>Consultaţii de specialitate (Gastroenterologie sau Boli Infecțioase), Hemogramă, TGO, TGP, Ac Anti HBs, AgHBe, Ac anti-HBe, Determinare cantitativă ADN VHB,</t>
  </si>
  <si>
    <t xml:space="preserve">6. </t>
  </si>
  <si>
    <t>Hepatită cronică virală B cu agent delta – diagnostic</t>
  </si>
  <si>
    <t>Consultaţii de specialitate (Gastroenterologie sau Boli Infecțioase), Determinare cantitativă ARN VHD</t>
  </si>
  <si>
    <t>Hepatită cronică virală B cu agent delta - Monitorizarea eficienței și stabilirea continuării terapiei antivirale</t>
  </si>
  <si>
    <t>Hepatită cronică virală C – diagnostic</t>
  </si>
  <si>
    <t>Consultaţii de specialitate (Gastroenterologie sau Boli Infecțioase), Determinare cantitativă ARN VHC, Fibroscan</t>
  </si>
  <si>
    <t xml:space="preserve">9. </t>
  </si>
  <si>
    <t>Boli inflamatorii intestinale – administrare şi prescriere tratament biologic****)</t>
  </si>
  <si>
    <t>Consultaţii de specialitate (Gastroenterologie), HLG, Albumină, Glicemie, Creatinină, TGP, TGO, Na, K</t>
  </si>
  <si>
    <t xml:space="preserve">10. </t>
  </si>
  <si>
    <t xml:space="preserve">Boli inflamatorii intestinale – monitorizare  </t>
  </si>
  <si>
    <t>(Serviciu bianual per asigurat)</t>
  </si>
  <si>
    <t>Consultaţii de specialitate (Gastroenterologie), HLG, INR, Albumină, Glicemie, Creatinină serică, TGP, TGO, Fosfatază alcalină, Gama GT, Proteina C reactivă, VSH, Calprotectină în materii fecale (cantitativ), Feritina serică, Sideremie</t>
  </si>
  <si>
    <t xml:space="preserve">11. </t>
  </si>
  <si>
    <t>Monitorizare lunară și prescriere tratament antiviral B, C, D****)</t>
  </si>
  <si>
    <t>Consultaţii de specialitate (Gastroenterologie sau Boli Infecțioase), Hemogramă, TGO, TGP, Creatinină</t>
  </si>
  <si>
    <t xml:space="preserve">12. </t>
  </si>
  <si>
    <t>Stadializare fibroză hepatică – Fibroscan la pacienții cu afecțiuni hepatice preexistente</t>
  </si>
  <si>
    <t xml:space="preserve">Consultaţii de specialitate (Gastroenterologie sau Boli Infecțioase), Fibroscan </t>
  </si>
  <si>
    <t xml:space="preserve">13. </t>
  </si>
  <si>
    <t>Evaluare postransplant hepatic</t>
  </si>
  <si>
    <t>Consultaţii de specialitate (Gastroenterologie în Clinici de Gastroenterologie și Hepatologie - Transplant Hepatic), CMV Ig M, EBV Ig M, Tacrolinemie /sirolinemie/ciclosporinemie, AFP, Ecografie abdomen + pelvis, Determinare cantitativă ADN VHB sau ARN VHC</t>
  </si>
  <si>
    <t>14.</t>
  </si>
  <si>
    <t>Depistarea şi controlul factorilor de risc ai bolilor cardiovasculare-tip I</t>
  </si>
  <si>
    <t>Consultații de specialitate (cardiologie), Glicemie, Hemoglobină glicată, Colesterol seric total, LDL colesterol, HDL colesterol, Trigliceride serice, Creatinină, Acid uric, TGO, TGP, ECG de repaus 12 derivaţii, Indicele gleznă-braţ (Doppler), Ecografie cardiacă, Calcularea riscului cardiovascular pe baza modelului Heart Score, Educaţie în domeniul prevenţiei cardiovasculare</t>
  </si>
  <si>
    <t xml:space="preserve">15. </t>
  </si>
  <si>
    <t>Depistarea şi controlul factorilor de risc ai bolilor cardiovasculare- tip II</t>
  </si>
  <si>
    <t>Consultații de specialitate (cardiologie), Glicemie, Hemoglobină glicată, Colesterol seric total, LDL colesterol, HDL colesterol, Trigliceride serice, Creatinină, Acid uric, TGO, TGP, ECG de repaus 12 derivaţii, Indicele gleznă-braţ (Doppler), Ecografie cardiacă, Ecografie vasculară (artere) sau Monitorizare Holter tensiune arterială, Calcularea riscului cardiovascular pe baza modelului Heart Score, Educaţie în domeniul prevenţiei cardiovasculare</t>
  </si>
  <si>
    <t>16.</t>
  </si>
  <si>
    <t>Depistarea şi controlul factorilor de risc ai bolilor cardiovasculare- tip III</t>
  </si>
  <si>
    <t>Consultații de specialitate (cardiologie), Glicemie, Hemoglobină glicată, Colesterol seric total, LDL colesterol, HDL colesterol, Trigliceride serice, Creatinină, Acid uric, TGO, TGP, ECG de repaus 12 derivaţii, Indicele gleznă-braţ (Doppler), Ecografie cardiacă, Ecografie vasculară (artere), Monitorizare Holter tensiune arterială,  Calcularea riscului cardiovascular pe baza modelului Heart Score, Educaţie în domeniul prevenţiei cardiovasculare</t>
  </si>
  <si>
    <t>17.</t>
  </si>
  <si>
    <t xml:space="preserve">Monitorizarea sarcinii cu risc crescut  la gravidă cu tulburari  de coagulare / trombofilii ereditare și dobandite </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</si>
  <si>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</si>
  <si>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647 lei/serviciu</t>
  </si>
  <si>
    <t xml:space="preserve">  18.</t>
  </si>
  <si>
    <t>Evaluarea și tratamentul anemiei prin carență de fier cu fier injectabil intravenos</t>
  </si>
  <si>
    <t xml:space="preserve"> - se recomandă numai la pacienții cu un risc mare de sângerare pentru intervențiile prevăzute în Anexa 1 la ordinul ministrului sănătății nr. 1251/2018 pentru aprobarea Ghidului de gestionare a sângelui pacientului în perioada perioperatorie</t>
  </si>
  <si>
    <t>Consultație de specialitate, analize de laborator: feritină serică, transferină, hemoleucogramă completă, sideremie, proteina C reactivă, glicemie, creatinină serică, uree, timp Quick (inclusiv INR), APTT; fier injectabil intravenos 500 mg</t>
  </si>
  <si>
    <t>776 lei /asigurat/serviciu</t>
  </si>
  <si>
    <t>19.</t>
  </si>
  <si>
    <t xml:space="preserve">Endoscopie digestivă inferioară cu sedare, fără biopsie - colonoscopie flexibilă până la cec </t>
  </si>
  <si>
    <t xml:space="preserve">Consultație de specialitate; consultație ATI; analize medicale de laborator: hemoleucogramă, fibrinogen, timp Quick (inclusiv INR), APTT; EKG;  anestezie midazolam/propofol; colonoscopie până la cec </t>
  </si>
  <si>
    <t>495 lei /asigurat/serviciu</t>
  </si>
  <si>
    <t>20.</t>
  </si>
  <si>
    <t xml:space="preserve">Endoscopie digestivă inferioară fără sedare, fără biopsie - colonoscopie flexibilă până la cec </t>
  </si>
  <si>
    <t>consultație de specialitate; analize medicale de laborator:  hemoleucogramă, fibrinogen, timp Quick (inclusiv INR), APTT; EKG; colonoscopie până la cec</t>
  </si>
  <si>
    <t>389 lei /asigurat/serviciu</t>
  </si>
  <si>
    <t>21.</t>
  </si>
  <si>
    <t>Endoscopie digestivă inferioară cu sedare, cu polipectomie și biopsie - colonoscopie flexibilă până la cec</t>
  </si>
  <si>
    <t>Consultație de specialitate; consultație ATI; analize medicale de laborator:  hemoleucogramă, fibrinogen, timp Quick (inclusiv INR), APTT; EKG; anestezie midazolam/propofol; colonoscopie până la cec; polipectomie; examen anatomo-patologic</t>
  </si>
  <si>
    <t>1.059 lei /asigurat/serviciu</t>
  </si>
  <si>
    <t>22.</t>
  </si>
  <si>
    <t>Endoscopie digestivă inferioară fără sedare, cu polipectomie și biopsie - colonoscopie flexibilă până la cec</t>
  </si>
  <si>
    <t xml:space="preserve">Consultație de specialitate; analize medicale de laborator:  hemoleucogramă, fibrinogen, timp Quick (inclusiv INR), APTT; EKG; colonoscopie până la cec; polipectomie; examen anatomo-patologic </t>
  </si>
  <si>
    <t>952 lei /asigurat/serviciu</t>
  </si>
  <si>
    <t>23.</t>
  </si>
  <si>
    <t>Endoscopie digestivă inferioară cu sedare, cu biopsie - colonoscopie flexibilă până la cec</t>
  </si>
  <si>
    <t>Consultație de specialitate; consultație ATI; analize medicale de laborator:  hemoleucogramă, fibrinogen, timp Quick (inclusiv INR), APTT; EKG; anestezie midazolam/propofol; colonoscopie până la cec; examen anatomo-patologic</t>
  </si>
  <si>
    <t>705 lei /asigurat/serviciu</t>
  </si>
  <si>
    <t>24.</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</si>
  <si>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</si>
  <si>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</si>
  <si>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615 lei /asigurat/serviciu</t>
  </si>
  <si>
    <t>25.</t>
  </si>
  <si>
    <t xml:space="preserve">Endoscopie digestivă inferioară cu sedare, fără biopsie - colonoscopie flexibilă până la flexura hepatică </t>
  </si>
  <si>
    <t xml:space="preserve">Consultație de specialitate; consultație ATI; analize medicale de laborator:  hemoleucogramă, fibrinogen, timp Quick (inclusiv INR), APTT; EKG; anestezie midazolam/propofol; colonoscopie până la flexura hepatică </t>
  </si>
  <si>
    <t>465 lei /asigurat/serviciu</t>
  </si>
  <si>
    <t>26.</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</si>
  <si>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</si>
  <si>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</si>
  <si>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359 lei /asigurat/serviciu</t>
  </si>
  <si>
    <t>27.</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</si>
  <si>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</si>
  <si>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midazolam/propofol; colonoscopie până la flexura hepatică; polipectomie; examen anatomo-patologic</t>
  </si>
  <si>
    <t>1.011 lei /asigurat/serviciu</t>
  </si>
  <si>
    <t>28.</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</si>
  <si>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</si>
  <si>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</si>
  <si>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905 lei /asigurat/serviciu</t>
  </si>
  <si>
    <t>29.</t>
  </si>
  <si>
    <t>Endoscopie digestivă inferioară cu sedare, cu biopsie - colonoscopie flexibilă până la flexura hepatică</t>
  </si>
  <si>
    <t>Consultație de specialitate; consultație ATI; analize medicale de laborator:  hemoleucogramă, fibrinogen, timp Quick (inclusiv INR), APTT; EKG; anestezie midazolam/propofol; colonoscopie până la flexura hepatică; examen anatomo-patologic</t>
  </si>
  <si>
    <t>664 lei /asigurat/serviciu</t>
  </si>
  <si>
    <t>30.</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</si>
  <si>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</si>
  <si>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</si>
  <si>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573 lei /asigurat/serviciu</t>
  </si>
  <si>
    <t>31.</t>
  </si>
  <si>
    <t>Depistarea și controlul factorilor de risc ai bolilor cardiovasculare - tip IV</t>
  </si>
  <si>
    <t xml:space="preserve">Consultație de specialitate cardiologie, Glicemie, Hemoglobina glicată, Colesterol seric total, LDL colesterol, HDL colesterol, Trigliceride serice, Creatinină, Acid uric, TGO, TGP, EKG de repaus 12 derivații, Indicele gleznă-braț (Doppler), Ecografie cardiacă, Ecografie vasculară (artere), Calcularea riscului cardiovascular pe baza modelului heart score, Educație în domeniul prevenției cardiovasculare, Angio CT </t>
  </si>
  <si>
    <t>32.</t>
  </si>
  <si>
    <t>Depistarea și controlul insuficienței cardiace la populația la risc (incluzând examinare RMN cord și determinarea NT-proBNP)</t>
  </si>
  <si>
    <t>Consultație de specialitate cardiologie, RMN cord cu contrast, determinarea NT-pro BNP</t>
  </si>
  <si>
    <t>33.</t>
  </si>
  <si>
    <t>Consultație de specialitate cardiologie, EKG de repaus 12 derivații, Indicele gleznă-braț (Doppler), Ecografie cardiacă, Rezonanță magnetică nucleară cord cu contrast</t>
  </si>
  <si>
    <t>34.</t>
  </si>
  <si>
    <t>Consultație de specialitate cardiologie sau chirurgie cardiovasculară, Angio CT cardiac cu contrast</t>
  </si>
  <si>
    <t>35.</t>
  </si>
  <si>
    <t>Consultație de specialitate cardiologie, chirurgie vasculară sau chirurgie cardiovasculară, Angio CT periferic cu contrast</t>
  </si>
  <si>
    <t>36.</t>
  </si>
  <si>
    <t>Managementul sindroamelor coronariene cronice</t>
  </si>
  <si>
    <t>Consult cardiologic, hemoleucogramă, glicemie, lipidogramă, ionogramă, uree, creatinină, EKG, Angio CT coronarian</t>
  </si>
  <si>
    <t>37.</t>
  </si>
  <si>
    <t>Evaluarea cardiomiopatiilor și a patologiei cardiace complexe</t>
  </si>
  <si>
    <t>Consult cardiologic, hemoleucogramă, glicemie, lipidogramă, ionogramă, uree, creatinină, ecocardiografie, EKG, test de efort, RMN</t>
  </si>
  <si>
    <t>38.</t>
  </si>
  <si>
    <t>Evaluarea și monitorizarea ischemiei miocardice în sindromul coronarian cronic</t>
  </si>
  <si>
    <t>Consultație de specialitate cardiologie, hemoleucogramă, glicemie, lipidogramă, ionogramă, uree, creatinină, ecocardiografie, EKG, test de efort, scintigrafie miocardică de stress și de repaus</t>
  </si>
  <si>
    <t>39.</t>
  </si>
  <si>
    <t>Evaluarea riscului cardiovascular la pacienții cu istoric familial, prin depistarea mutațiilor genetice asociate cu risc crescut de boli cardiovasculare rare cu transmitere genetică (o dată în viață)</t>
  </si>
  <si>
    <t>Consultație de specialitate cardiologie, hemoleucogramă, glicemie, lipidogramă, ionogramă, creatinină, creatinkinaza, BNP,  ecocardiografie, EKG, testare genetică “next generation sequencing” panel boli cardiovasculare</t>
  </si>
  <si>
    <t>1.840 lei/asigurat</t>
  </si>
  <si>
    <t>40.</t>
  </si>
  <si>
    <t>Consultație de specialitate alergologie şi imunologie clinică, IgE specifice serice pentru alergene moleculare multiple (multiplex)</t>
  </si>
  <si>
    <t>41.</t>
  </si>
  <si>
    <t>42.</t>
  </si>
  <si>
    <t>Boli alergice cu suspiciune de</t>
  </si>
  <si>
    <t>sensibilizare la alergene</t>
  </si>
  <si>
    <t>respiratorii și limitarea testării</t>
  </si>
  <si>
    <t>in vivo - diagnostic*****)</t>
  </si>
  <si>
    <t>Consultație de specialitate alergologie şi imunologie clinică, IgE specifice serice pentru alergen molecular individual (singleplex) (set</t>
  </si>
  <si>
    <t>de 8 alergene moleculare respiratorii)</t>
  </si>
  <si>
    <t>43.</t>
  </si>
  <si>
    <t>in vivo – monitorizare*****)</t>
  </si>
  <si>
    <t>Consultație de specialitate alergologie şi imunologie clinică, IgE specifice serice pentru alergen molecular individual (singleplex)</t>
  </si>
  <si>
    <t>(singleplex) (set de 8 alergene moleculare respiratorii)</t>
  </si>
  <si>
    <t>44.</t>
  </si>
  <si>
    <t>alimentare și limitarea testării</t>
  </si>
  <si>
    <t>in vivo – diagnostic*****)</t>
  </si>
  <si>
    <t>(singleplex) (set de 8 alergene moleculare alimentare)</t>
  </si>
  <si>
    <t>45.</t>
  </si>
  <si>
    <t>sensibilizare la alergene alimentare și limitarea testării</t>
  </si>
  <si>
    <t>46.</t>
  </si>
  <si>
    <t>sensibilizare la alergene din</t>
  </si>
  <si>
    <t>veninuri de himenoptere și</t>
  </si>
  <si>
    <t>limitarea testării in vivo -</t>
  </si>
  <si>
    <t>diagnostic*****)</t>
  </si>
  <si>
    <t>(singleplex) (set de 6 alergene moleculare din veninuri de himenoptere)</t>
  </si>
  <si>
    <t>47.</t>
  </si>
  <si>
    <t>veninuri de himenoptere si</t>
  </si>
  <si>
    <t>limitarea testarii in vivo –</t>
  </si>
  <si>
    <t>monitorizare*****)</t>
  </si>
  <si>
    <t>48.</t>
  </si>
  <si>
    <t>sensibilizare la medicamente și</t>
  </si>
  <si>
    <t>limitarea testării in vivo –</t>
  </si>
  <si>
    <t>(singleplex) (set de 4 alergene moleculare medicamentoase)</t>
  </si>
  <si>
    <t>49.</t>
  </si>
  <si>
    <t>50.</t>
  </si>
  <si>
    <t>sensibilizare la latex și limitarea</t>
  </si>
  <si>
    <t>testării in vivo – diagnostic*****)</t>
  </si>
  <si>
    <t>(singleplex) (set de 2 alergene moleculare din latex)</t>
  </si>
  <si>
    <t>51.</t>
  </si>
  <si>
    <t>testării in vivo – monitorizare*****)</t>
  </si>
  <si>
    <t>52.</t>
  </si>
  <si>
    <t xml:space="preserve">Acondroplazia – monitorizare cu proceduri de înaltă performanță la pacienții cu suspiciune de  complicații neurologice și respiratorii severe </t>
  </si>
  <si>
    <t xml:space="preserve">Consultație de specialitate genetică medicală sau neurologie, creatinina serică, spirometrie, RMN craniu nativ şi cu substanţă de contrast </t>
  </si>
  <si>
    <t>53.</t>
  </si>
  <si>
    <t xml:space="preserve">Boala Fabry – monitorizare </t>
  </si>
  <si>
    <t>Consultație de specialitate clinică în specialitatea medicului care monitorizează asiguratul,  hemoleucogramă completă, uree serică, creatinină serică, rata filtrării glomerulare, dozare proteine urinare, microalbuminurie, examen sumar de urina, colesterol seric total, trigliceride serice, LDL-colesterol, HDL-colesterol, Na seric, K seric, Ca seric total, Ecocardiografie+ Doppler color</t>
  </si>
  <si>
    <t>Spirometrie</t>
  </si>
  <si>
    <t>54.</t>
  </si>
  <si>
    <t xml:space="preserve">Osteogenza imperfecta - monitorizare </t>
  </si>
  <si>
    <t>Consultație de specialitate clinică în specialitatea medicului care monitorizează asiguratul,  hemoleucogramă completă, Ca seric total, fosfor seric, fosfataza alcalină, proteine totale serice, GOT, GPT, creatinină serică, eRFG, 25-OH Vit. D, examen complet de urină, DXA coloană lombară și șold, radiografie coloană anteroposterior și profil</t>
  </si>
  <si>
    <t>55.</t>
  </si>
  <si>
    <t>Sindromul Down – monitorizare</t>
  </si>
  <si>
    <t>Consultație de specialitate clinică în specialitatea medicului care monitorizează asiguratul,  hemoleucogramă completă, sideremie, feritină, glicemie, colesterol total, trigliceride serice, GOT, GPT, creatinină serică, Ca seric total, Na seric, K seric, proteina C reactivă, TSH, anticorpi anti-gliadina/anti-transglutaminaza tisulara, Examen complet de urină, EKG, Ecocardiografie + Doppler color, Audiogramă</t>
  </si>
  <si>
    <t>56.</t>
  </si>
  <si>
    <t>Distrofie musculară Duchenne/Becker – monitorizare</t>
  </si>
  <si>
    <t>Consultație de specialitate clinică în specialitatea medicului care monitorizează asiguratul,  hemoleucogramă completă, sideremie, feritină, glicemie, proteine serice totale, colesterol total, trigliceride serice, GOT, GPT, creatinină serică, Na seric, K seric, Ca seric total, 25-OH vitamina D, VSH, proteina C reactivă, CK, TSH, examen complet de urină, EKG, ecocardiografie+ Doppler color, evaluare respiratorie functională, evaluare status nutrițional</t>
  </si>
  <si>
    <t>57.</t>
  </si>
  <si>
    <t>Sindrom DiGeorge – monitorizare</t>
  </si>
  <si>
    <t>Consultație de specialitate clinică în specialitatea medicului care monitorizează asiguratul,  Hemoleucogramă completă, Calciu seric total, parathormon seric, TSH, FT4, EKG, ecocardiografie + Doppler color, ecografie renală, audiogramă, radiografie coloană vertebrală</t>
  </si>
  <si>
    <t>58.</t>
  </si>
  <si>
    <t>Sindromul Williams – monitorizare</t>
  </si>
  <si>
    <t>Consultație de specialitate clinică în specialitatea medicului care monitorizează asiguratul,  Hemoleucogramă completă, sideremie, glicemie, colesterol total, trigliceride serice, GOT, GPT, creatinină serică, Na seric, K seric, Ca seric total și Ca urinar, 25-OH vitamina D, VSH, proteina C reactivă, TSH, examen complet de urină, EKG, ecocardiografie + Doppler color, ecografie renală</t>
  </si>
  <si>
    <t>59.</t>
  </si>
  <si>
    <t>Hiperchilomicoanemie</t>
  </si>
  <si>
    <t>Consultatie de specialitate în specialitatea: pediatrie/diabet si boli metabolice</t>
  </si>
  <si>
    <t>Analize de laborator: Hemograma, glicemie, TGO, TGP, bilirubina directa, bilirubina totala</t>
  </si>
  <si>
    <t>proteine serice totale, albumina, GGT, fosfataza alcalina, LDH, TQ si INR, APTT</t>
  </si>
  <si>
    <t>fibinogen, TSH, colesterol total, colesterol HDL, colesterol LDL, trigliceride</t>
  </si>
  <si>
    <t>60.</t>
  </si>
  <si>
    <t>Sindrom Smith Lemil Opitz</t>
  </si>
  <si>
    <t>Analize de laborator: Hemograma, glicemie, TGO, TGP, colesterol total, colesterol HDL</t>
  </si>
  <si>
    <t>colesterol LDL, Lipaza, trigliceride</t>
  </si>
  <si>
    <t xml:space="preserve">61. </t>
  </si>
  <si>
    <t>Boala depozitarii glicogenului</t>
  </si>
  <si>
    <t>Consultatie de specialitate în specialitatea:</t>
  </si>
  <si>
    <t>pediatrie/diabet si boli metabolice</t>
  </si>
  <si>
    <t>Analize de laborator: Hemograma, glicemie</t>
  </si>
  <si>
    <t>TGO, TGP, bilirubina directa, bilirubina totala</t>
  </si>
  <si>
    <t>fibinogen, colesterol total, colesterol HDL</t>
  </si>
  <si>
    <t>colesterol LDL, acid uric, uree, creatinina</t>
  </si>
  <si>
    <t xml:space="preserve">microalbuminuria, CK, Na, K </t>
  </si>
  <si>
    <t>Investigatii imagistice: Ecografie abdomen, Ecografie cord</t>
  </si>
  <si>
    <t>62.</t>
  </si>
  <si>
    <t>Evaluarea preoperatorie a pacienților programați pentru</t>
  </si>
  <si>
    <t>intervenții chirurgicale elective majore******)</t>
  </si>
  <si>
    <t>Hemoleucograma completă, feritina serică, proteina C</t>
  </si>
  <si>
    <t>reactivă, glicemie, creatinina serică, uree, timp Quick (inclusiv INR), APTT, proteine totale, albumina serică, TGO, TGP, determinare grup sanguin și Rh</t>
  </si>
  <si>
    <t>Consultație cardiologie EKG</t>
  </si>
  <si>
    <t>Ecografie cardiacă</t>
  </si>
  <si>
    <t>Consultație medic Anestezie şi</t>
  </si>
  <si>
    <t>terapie intensivă</t>
  </si>
  <si>
    <t>63.</t>
  </si>
  <si>
    <t>intervenții chirurgicale elective majore cu</t>
  </si>
  <si>
    <t>administrare de fier intravenos 500 mg******)</t>
  </si>
  <si>
    <t>Hemoleucograma completă, feritina serică, proteina C reactivă, glicemie, creatinina serică, uree, timp Quick (inclusiv INR), APTT, proteine totale, albumina serică, TGO, TGP, determinare grup sanguin și Rh</t>
  </si>
  <si>
    <t>Consultație medic Anestezie şi terapie intensivă</t>
  </si>
  <si>
    <t>Fier injectabil intravenos 500 -1000 mg</t>
  </si>
  <si>
    <t>64.</t>
  </si>
  <si>
    <t>administrare de fier intravenos 1000 mg******)</t>
  </si>
  <si>
    <t>65.</t>
  </si>
  <si>
    <t>Monitorizarea nou-născutului prematur</t>
  </si>
  <si>
    <t>Consultație de specialitate în specialitatea: Pediatrie/oftamologie/neurologie/ dermatologie</t>
  </si>
  <si>
    <t>Analize de laborator: Hemograma, CRP, proteine totale, bilirubina directa, bilirubina totala, sideremie, IgM, IgG, uree, creatinina</t>
  </si>
  <si>
    <t>Investigatii imagistice: Ecografie abdominala, Ecografie cord, Ecografie sold, ETF</t>
  </si>
  <si>
    <t>66.</t>
  </si>
  <si>
    <t>Gastroenterite alimentare si alergice la copii</t>
  </si>
  <si>
    <t>Consultatii de specialitate în specialitatea: pediatrie/gastroenterologie/alergologie</t>
  </si>
  <si>
    <t>Analize de laborator: Hemograma, Frotiu sangvin, CRP, VSH, Proteine, Albumina serica, Colesterol, HDL colesterol, LDL colesterol, Trigliceride, Sideremie, Feritina</t>
  </si>
  <si>
    <t>IgE, TGO, TGP, Uree, Creatinina, APTT</t>
  </si>
  <si>
    <t>INR si  timp Quick, Fibrinogen, Amilaza</t>
  </si>
  <si>
    <t>Glicemie, Sodiu seric, Potasiu seric, Calciu ionic, Calciu total, Bicarbonat seric, Test pt hemoragii oculte, Antigen Helicobacter Pylori</t>
  </si>
  <si>
    <t>Investigatii imagistice: Ecografie abdomen</t>
  </si>
  <si>
    <t>67.</t>
  </si>
  <si>
    <t>Evaluarea cardiologica a  bolnavului  oncologic, inainte  de initierea tratamentul chimio si /sau radioterapic</t>
  </si>
  <si>
    <t>Consultație de specialitate în specialitatea  cardiologie</t>
  </si>
  <si>
    <t>EKG- 12 derivatii, Ecocardiografie Doppler color, colesterol total, colesterol HDL, colesterol LDL, trigliceride, glicemie, TGO, TGP, creatinina cu RFGe, uree, Ionograma serica completa, acid uric, Hemoleucograma, feritina, coeficiet de saturatie al  transferinei, sideremie, FT4, TSH</t>
  </si>
  <si>
    <t>Evaluarea cardiologica a bolnavului  oncologic, in timpul chimio/radioterapiei</t>
  </si>
  <si>
    <t>EKG 12 derivatii, Ecografie Doppler vasculara periferica (artere sau vene), Ecocardiografie Doppler color, inclusiv GLS (deformare longitudinala globala), Holter EKG /24 sau 72 ore sau TA/24 ore</t>
  </si>
  <si>
    <t>Creatinina cu RFGe, uree, proteine serice totale, electroforeza proteinelor serice, TGO, TGP, D-Dimeri,  NT-proBNP, ionograma serica, Hemoleucograma completa,  sideremie, feritina, coeficient de legare al transferinei</t>
  </si>
  <si>
    <t>Tratamentul cariei simple la copii cu nevoi speciale sau adulți cu dizabilități</t>
  </si>
  <si>
    <t xml:space="preserve">Consultație anestezie și terapie intensivă </t>
  </si>
  <si>
    <t>Sedare procedurală</t>
  </si>
  <si>
    <t>Tratamentul cariei simple</t>
  </si>
  <si>
    <t>Obturația dintelui după tratamentul afecțiunilor pulpare sau al gangrenei la copii cu nevoi speciale sau adulți cu dizabilități</t>
  </si>
  <si>
    <t>Obturația dintelui după tratamentul afecțiunilor pulpare sau al gangrenei</t>
  </si>
  <si>
    <t>Tratamentul de urgență al traumatismelor dento-alveolare la copii cu nevoi speciale sau adulți cu dizabilități</t>
  </si>
  <si>
    <t>Tratamentul de urgență al traumatismelor dento-alveolare</t>
  </si>
  <si>
    <t>Tratamentul afecțiunilor pulpare la copii cu nevoi speciale sau adulți cu dizabilități</t>
  </si>
  <si>
    <t>Tratamentul afecțiunilor pulpare</t>
  </si>
  <si>
    <t>Tratamentul gangrenei pulpare la copii cu nevoi speciale sau adulți cu dizabilități</t>
  </si>
  <si>
    <t>Tratamentul gangrenei pulpare</t>
  </si>
  <si>
    <t>Tratamentul paradontitelor apicale prin incizie la copii cu nevoi speciale sau adulți cu dizabilități</t>
  </si>
  <si>
    <t>Tratamentul paradontitelor apicale prin incizie</t>
  </si>
  <si>
    <t>Tratamentul afecțiunilor paradonțiului la copii cu nevoi speciale sau adulți cu dizabilități</t>
  </si>
  <si>
    <t>Tratamentul afecțiunilor paradonțiului</t>
  </si>
  <si>
    <t>Tratamentul afecțiunilor mucoasei bucale la copii cu nevoi speciale sau adulți cu dizabilități</t>
  </si>
  <si>
    <t>Tratamentul afecțiunilor mucoasei bucale</t>
  </si>
  <si>
    <t xml:space="preserve">Extracția dinților temporari la copii cu nevoi speciale </t>
  </si>
  <si>
    <t>Extracția dinților temporari</t>
  </si>
  <si>
    <t>Extracția dinților permanenți la copii cu nevoi speciale sau adulți cu dizabilități</t>
  </si>
  <si>
    <t>Extracția dinților permanenți</t>
  </si>
  <si>
    <t>Chiuretaj alveolar și tratamentul hemoragiei la copii cu nevoi speciale sau adulți cu dizabilități</t>
  </si>
  <si>
    <t>Chiuretaj alveolar și tratamentul hemoragiei</t>
  </si>
  <si>
    <t>Decapușonarea la copii cu nevoi speciale sau adulți cu dizabilități</t>
  </si>
  <si>
    <t>Decapușonare</t>
  </si>
  <si>
    <t>Reducerea luxației articulației temporo-mandibulare la copii cu nevoi speciale sau adulți cu dizabilități</t>
  </si>
  <si>
    <t>Reducerea luxației articulației temporo-mandibulare</t>
  </si>
  <si>
    <t xml:space="preserve">Fluorizare la copii cu nevoi speciale </t>
  </si>
  <si>
    <t>Fluorizare</t>
  </si>
  <si>
    <t>****) Monitorizare şi administrare tratament afecţiuni care necesită administrare de medicamente corespunzătoare DCI-urilor notate cu (**)1 (**)1β şi (**)1Ω, prevăzute în Hotărârea Guvernului nr. 720/2008, republicată, cu modificările şi completările ulterioare, cu administrare parenterală sub supraveghere specială; tariful nu cuprinde medicamentele specifice corespunzătoare DCI-urilor notate cu (**)1, (**)1β şi (**)1Ω, prevăzute în Hotărârea Guvernului nr. 720/2008, republicată, cu modificările şi completările ulterioare.</t>
  </si>
  <si>
    <t xml:space="preserve">    Serviciile de la poz. 14, 15 şi 16 nu se pot efectua şi raporta concomitent la un pacient într-un an.</t>
  </si>
  <si>
    <t xml:space="preserve">    Pentru serviciul de la poz. 17:</t>
  </si>
  <si>
    <t xml:space="preserve">    Se contractează numai cu spitalele de specialitate obstetrică-ginecologie şi celelalte unităţi sanitare cu paturi, care au în structură secţii sau compartimente de obstetrică-ginecologie şi neonatologie ierarhizate la nivelul 3 conform prevederilor Ordinului ministrului sănătăţii publice nr. 1881/2006 privind ierarhizarea unităţilor spitaliceşti, a secţiilor şi compartimentelor de obstetrică-ginecologie şi neonatologie, cu modificările şi completările ulterioare.</t>
  </si>
  <si>
    <t xml:space="preserve">    Se acordă în trimestrul I sau II de sarcină, la gravidele cu cel puţin unul din următorii factori de risc vascular şi obstetrical:</t>
  </si>
  <si>
    <t xml:space="preserve">    • antecedente personale de boală tromboembolică;</t>
  </si>
  <si>
    <t xml:space="preserve">    • istoric familial (rude de gradul I cu boala tromboembolică sau antecedente heredocolaterale pozitive de trombofilie);</t>
  </si>
  <si>
    <t xml:space="preserve">    • avorturi recurente de prim trimestru, de cauză necunoscută;</t>
  </si>
  <si>
    <t xml:space="preserve">    • sarcini oprite în evoluţie;</t>
  </si>
  <si>
    <t xml:space="preserve">    • naştere prematură;</t>
  </si>
  <si>
    <t xml:space="preserve">    • hipertensiune arterială indusă de sarcină;</t>
  </si>
  <si>
    <t xml:space="preserve">    • dezlipire de placentă normal inserată;</t>
  </si>
  <si>
    <t xml:space="preserve">    • insuficienţă placentară.</t>
  </si>
  <si>
    <t>*****)Pentru serviciile de la poz. 40 și 41: investigația lgE specifice serice pentru alergene moleculare multiple (multiplex) cuprinde minim urmätoarele alergene moleculare: Der p/f 1, Der p/f 2, Der p 10, Der p 23 (acarieni din praf de casä); Alt a 1, Alt a 6, Asp f 1; Asp f 3, Asp f 6 (fungi);Fel d 1, Fel d 2, Fel d 4 (epitelii pisicä); Can f 1, Can f 2, Can f 3, Can f 4 (epitelii câine); Bet v 1, Bet v 2 (polen mesteacän); Phl p 1, Phl p 2, Phl p 5, Phl p 6, Phl p 7, Phl p 12 (polen graminee); Art v 1 (polen Artemisia vulgaris); Amb a 1 (polen Ambrosia artemisiifolia); Bos d 4, Bos d 5, Bos d 6, Bos d 8 (lapte de vacä); Gal d 1, Gal d 2, Gal d 3, Gal d 5 (ou gäinä); Gly m 4, Gly m 5, Gly m 6 (soia); Ara h 1, Ara h 2, Ara h 3, Ara h 6, Ara h 8, Ara h 9 (arahide); Cor a 1, Cor a 8, Cor a 9, Cor a 14 (alune de pädure); Jug r 1, Jug r 3 (nuci); Ana 0 3 (caju); Ses i 1 (susan); Tri a 14, Tri a 19, Tri a aA_Tl (grâu); Pru p 3 (piersicä); Mal d 1 (mär); Act d 1, Act d 5 (kiwi); Pen m 1, Pen m 2, Pen m 4, Gad c 1/Gad m 1 (fructe de mare si peste); Hev b 1, Hev b 3, Hev b 5, Hev b 6, Hev b 8 (latex natural).</t>
  </si>
  <si>
    <t>Pentru serviciile de la pozițiile 42 și 43, se contractează numai cu unitățile sanitare care au angajați medici</t>
  </si>
  <si>
    <t>din specialitatea alergologie şi imunologie clinică și pentru a fi decontată de CNAS investigația „IgE specifice serice pentru alergen molecular individual (singleplex)” trebuie să cuprindă un set de 8 alergene moleculare respiratorii din următoarea listă: Der p 1, Der p 2, Der p 23 (acarieni din praf de casă); Alt a 1, 3 Asp f 1, Asp f 2 (fungi); Fel d 1 (epitelii pisică); Can f 1, Can f 2, Can f 5 (epitelii câine); Bet v 1 (polen</t>
  </si>
  <si>
    <t>mesteacan); Phl p 1, Phl p 5 (polen graminee); Art v 1 (polen Artemisia vulgaris); Amb a 1 (polen Ambrosia</t>
  </si>
  <si>
    <t>artemisiifolia var elatior).</t>
  </si>
  <si>
    <t>Pentru serviciile de la pozițiile 44 și 45, se contractează numai cu unitățile sanitare care au angajați medici</t>
  </si>
  <si>
    <t>din specialitatea alergologie şi imunologie clinică și pentru a fi decontată de CNAS investigația „IgE specifice serice pentru alergen molecular individual (singleplex)” trebuie să cuprindă un set de 8 alergene</t>
  </si>
  <si>
    <t>moleculare alimentare din următoarea listă: alfa-lactalbumina Bos d 4, beta-lactoglobulina Bos d 5, albumina serica Bos d 6, cazeina Bos d 8 (lapte de vacă); alfa-Gal (tiroglobulina bovină); ovomucoid Gal d</t>
  </si>
  <si>
    <t>1, ovalbumina Gal d 2, conalbumina Gal d 3, lizozim Gal d 4 (ou găina); Gly m 5, Gly m 6 (soia); Ara h 1, Ara h 2, Ara h 3, Ara h 9 (arahide); Cor a 9, Cor a 14 (alune de pădure); Jug r 1 (nuci), Ana o 3 (caju), Tri a 14, omega-5 gliadina Tri a 19 (grâu); Pru p 3, Pru p 7 (piersică); Pen m 1/Pen a 1, Gad c 1 (crevete si pește cod).</t>
  </si>
  <si>
    <t>Pentru serviciile de la pozițiile 46 și 47, se contractează numai cu unitățile sanitare care au angajați medici</t>
  </si>
  <si>
    <t>din specialitatea alergologie şi imunologie clinică și pentru a fi decontată de CNAS investigația „IgE specifice serice pentru alergen molecular individual (singleplex)” trebuie să cuprindă un set de 6 alergene moleculare din veninuri de himenoptere: Api m 1, Api m 3, Api m 4, Api m 10 (venin albină), Ves v 1, Ves v 5 (venin viespe).</t>
  </si>
  <si>
    <t>Pentru serviciile de la pozițiile 48 și 49, se contractează numai cu unitățile sanitare care au angajați medici</t>
  </si>
  <si>
    <t>din specialitatea alergologie şi imunologie clinică și pentru a fi decontată de CNAS investigația „IgE specifice serice pentru alergen molecular individual (singleplex)” trebuie să cuprindă un set de 4 alergene moleculare medicamentoase: peniciloil G, peniciloil V, ampiciloil/ampicilina, amoxiciloil/amoxicilina (molecule și determinanti antigenici peniciline).</t>
  </si>
  <si>
    <t>Pentru serviciile de la pozițiile 50 și 51, se contractează numai cu unitățile sanitare care au angajați medici</t>
  </si>
  <si>
    <t>din specialitatea alergologie şi imunologie clinică și pentru a fi decontată de CNAS investigația „IgE specifice serice pentru alergen molecular individual (singleplex)” trebuie să cuprindă un set de 2 alergene</t>
  </si>
  <si>
    <t>moleculare din latex: Hev b 5, Hev b 6 (latex natural).</t>
  </si>
  <si>
    <t xml:space="preserve"> ******) Se acordă numai pentru pacienții care urmează a fi supuși intervențiilor chirurgicale elective majore:</t>
  </si>
  <si>
    <t>- chirurgie generală, ginecologică și toracică: Hemihepatectomie, Adrenalectomie, Esofagectomie, Duodeno-pancreatectomie, Gastrectomie, Hemicolectomie, Splenectomie, Alte intervenții mari pe abdomen, bazin sau torace</t>
  </si>
  <si>
    <t>-  chirurgie vasculară: Chirurgia vaselor mari, Amputații de membre inferioare</t>
  </si>
  <si>
    <t>- neurochirurgie: Osteosinteză, repoziționare deschisă și osteoplastia coloanei vertebrale, Craniotomia, incizarea meningelor și/sau a creierului</t>
  </si>
  <si>
    <t>- ortopedie-traumatologie: Operații pe bazin și articulația șoldului, Operații pe coloana vertebrală, Plastie cu lambouri, Operații pe coapsă (osteosinteză, osteotomie), Pacienți politraumatizați, Operații la nivelul brațului (endoproteze, osteosinteză, osteotomie)</t>
  </si>
  <si>
    <t>- urologie: Cistectomie, Nefrectomie (inclusiv parțială), Prostatectomie deschisă</t>
  </si>
  <si>
    <t>- chirurgie cardiacǎ: Intervenții care necesitǎ circulație extra-corporealǎ, Pericardectomii</t>
  </si>
  <si>
    <t>Pacienții care sunt propuși pentru acest tip de intervenții au, de multe ori, comorbidități asociate și un status nutrițional precar.</t>
  </si>
  <si>
    <t>SECTIA/COMP IN CARE SE EFECTUEAZA SERVICIUL</t>
  </si>
  <si>
    <t>DUPA CAZ, COMPETENTA, SUPRASPECIALIZARE MEDIC</t>
  </si>
  <si>
    <t>.4.2. Lista serviciilor medicale standardizate acordate în regim de spitalizare de zi care se contactează şi în ambulatoriul de specialitate clinic şi se decontează numai dacă s-au efectuat toate serviciile obligatorii, şi pentru care în vederea decontării se închide fişa de spitalizare de zi (FSZ) după terminarea vizitei/vizitelor necesare finalizării serviciului medical.</t>
  </si>
  <si>
    <t>Tarif/serviciu</t>
  </si>
  <si>
    <t>Supravegherea unei sarcini normale (la gravida care nu deține documente medicale care să ateste existența în antecedentele personale patologice a rubeolei, toxoplasmozei, infecţiei CMV)*1)</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</si>
  <si>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</si>
  <si>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</si>
  <si>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</si>
  <si>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</si>
  <si>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</si>
  <si>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</si>
  <si>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</si>
  <si>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</si>
  <si>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</si>
  <si>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</si>
  <si>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</si>
  <si>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</si>
  <si>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</si>
  <si>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</si>
  <si>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Secreție vaginală</t>
  </si>
  <si>
    <t>Examen citologic cervico-vaginal Babeş-Papanicolau (până la S23 + 6 zile) sau Test de toleranță la glucoză per os +/- Hemoglobină glicată  (S24 – S28 + 6 zile) sau Biometrie fetală (S29-S33 + 6 zile) sau Detecția Streptococului de grup B (S34 – S37 + 6 zile)</t>
  </si>
  <si>
    <t>Ecografie de confirmare, viabilitate și datare a sarcinii</t>
  </si>
  <si>
    <t xml:space="preserve">2. </t>
  </si>
  <si>
    <t>Supravegherea unei sarcini normale (la gravida care deține documente medicale ce atestă existența în antecedentele personale patologice a rubeolei, toxoplasmozei, infecţiei CMV)*1)</t>
  </si>
  <si>
    <t xml:space="preserve">Consultație de specialitate obstetrică-ginecologie </t>
  </si>
  <si>
    <t xml:space="preserve">Evaluarea gravidei pentru infecţii cu risc pentru sarcină (hepatită B şi C) </t>
  </si>
  <si>
    <t>Screening prenatal</t>
  </si>
  <si>
    <t>(S11 - S19 + 6 zile) *2)</t>
  </si>
  <si>
    <t xml:space="preserve">Consultație de specialitate obstetrică-ginecologie (interpretare integrative a rezultatelor) </t>
  </si>
  <si>
    <t>Dublu test / triplu test</t>
  </si>
  <si>
    <t>Ecografie pentru depistarea anomaliilor fetale (S11 - S19 + 6 zile)</t>
  </si>
  <si>
    <t>Supravegherea altor sarcini cu risc crescut (edem gestațional)*3)</t>
  </si>
  <si>
    <t>Creatinina serică</t>
  </si>
  <si>
    <t>Dozare proteine urinare</t>
  </si>
  <si>
    <t>Proteine totale serice</t>
  </si>
  <si>
    <t>Ecografie obstetricală și ginecologică</t>
  </si>
  <si>
    <t>5.</t>
  </si>
  <si>
    <t>Supravegherea altor sarcini cu risc crescut (hiperemeză gravidică ușoară)*3)</t>
  </si>
  <si>
    <t>Sodiu seric</t>
  </si>
  <si>
    <t>Potasiu seric</t>
  </si>
  <si>
    <t>6.</t>
  </si>
  <si>
    <t>Supravegherea altor sarcini cu risc crescut (evaluarea gravidelor cu uter cicatriceal în trimestrul III) *3)</t>
  </si>
  <si>
    <t>Cardiotocografie</t>
  </si>
  <si>
    <t>7.</t>
  </si>
  <si>
    <t>Depistarea precoce a cancerului de sân *4)</t>
  </si>
  <si>
    <t>Consultatie chirurgie generală/obstetrica-ginecologie</t>
  </si>
  <si>
    <t>Efectuare mamografie digitală*10)</t>
  </si>
  <si>
    <t>Comunicare rezultat</t>
  </si>
  <si>
    <t>8a.</t>
  </si>
  <si>
    <t>Depistarea precoce a cancerului de sân cu suspiciune identificată mamografic *5a)</t>
  </si>
  <si>
    <t>Consultație chirurgie generală/obstetrica-ginecologie</t>
  </si>
  <si>
    <t>Senologie imagistică*10)</t>
  </si>
  <si>
    <t xml:space="preserve">Comunicare rezultat </t>
  </si>
  <si>
    <t>8b.</t>
  </si>
  <si>
    <t>Depistarea precoce a cancerului de sân cu suspiciune identificată mamografic *5b)</t>
  </si>
  <si>
    <t>Consult chirurgie generală / obstetrică-ginecologie</t>
  </si>
  <si>
    <t>Mamografie digitală *10)</t>
  </si>
  <si>
    <t>Mamografie cu tomosinteză unilateral</t>
  </si>
  <si>
    <t xml:space="preserve">Senologie imagistică*10) </t>
  </si>
  <si>
    <t>9.</t>
  </si>
  <si>
    <t>Depistarea si diagnosticarea precoce a leziunilor displazice ale  colului uterin*6)</t>
  </si>
  <si>
    <t>Consultații de specialitate: obstetrică-ginecologie</t>
  </si>
  <si>
    <t>Testare infecție HPV</t>
  </si>
  <si>
    <t xml:space="preserve">Recoltare frotiu citovaginal </t>
  </si>
  <si>
    <t>Comunicare rezultat si consiliere privind conduita in funcție de rezultate</t>
  </si>
  <si>
    <t>9a.</t>
  </si>
  <si>
    <t>Depistarea precoce a cancerului de sân  cu suspiciune de  leziuni infraclinice ale sânului identificate mamografic și ecografic  *6a)</t>
  </si>
  <si>
    <t>Puncție biopsie mamară ghidată ecografic, cu marcaj aplicat*10a)</t>
  </si>
  <si>
    <t>Examen histopatologic procedura completă HE şi coloraţii speciale (1 - 3 blocuri) *10a)</t>
  </si>
  <si>
    <t>Teste imuno-histochimice *10a)</t>
  </si>
  <si>
    <t>9b</t>
  </si>
  <si>
    <t>Depistarea precoce a cancerului de sân  cu suspiciune de  leziuni infraclinice (microcalcificări) ale sânului identificate mamografic și / sau ecografic  *6b)</t>
  </si>
  <si>
    <t>Puncție biopsie mamară cu vacuum ghidată mamografic (stereotactic) sau ecografic, cu marcaj aplicat*10a)</t>
  </si>
  <si>
    <t>Examen histopatologic *10a)</t>
  </si>
  <si>
    <t>Examen imunohistochimic *10a)</t>
  </si>
  <si>
    <t>10.</t>
  </si>
  <si>
    <t>Depistarea si diagnosticarea precoce a leziunilor displazice ale  colului uterin cu examen citologic*7)</t>
  </si>
  <si>
    <t>Recoltare frotiu citovaginal</t>
  </si>
  <si>
    <t>Examen citologic</t>
  </si>
  <si>
    <t xml:space="preserve">Comunicare rezultat si consiliere privind conduita in funcție de rezultate </t>
  </si>
  <si>
    <t>11.</t>
  </si>
  <si>
    <t>Diagnosticarea precoce a leziunilor displazice ale  colului uterin cu biopsie*8)</t>
  </si>
  <si>
    <t>Biopsie</t>
  </si>
  <si>
    <t>Examen histopatologic</t>
  </si>
  <si>
    <t>12.</t>
  </si>
  <si>
    <t>Consultație  obstetrică-ginecologie; colposcopie; anestezie locală; prelevare ţesut ERAD (bisturiu rece) examen histopatologic (1-3 blocuri)</t>
  </si>
  <si>
    <t xml:space="preserve">   *1) Se contractează cu spitalele de specialitate obstetrică-ginecologie şi cu celelalte unităţi sanitare cu paturi, care au în structură secţii sau compartimente de obstetrică-ginecologie şi neonatologie.</t>
  </si>
  <si>
    <t xml:space="preserve">    Serviciile de la poz. 1 şi 2 nu se pot efectua şi raporta concomitent la o pacientă pentru aceeași sarcină a aceleiași paciente.</t>
  </si>
  <si>
    <t xml:space="preserve">    Se decontează un singur pachet de servicii medicale per gravidă, la luarea în evidenţă a acesteia de către medicul de specialitate obstetrică-ginecologie.</t>
  </si>
  <si>
    <t xml:space="preserve">    În situaţia în care serviciile medicale corespunzătoare poziţiilor 1 şi 2 se acordă în perioada S11 - S19 + 6 zile, acestea pot fi acordate concomitent cu serviciile medicale corespunzătoare poziţiei 3.</t>
  </si>
  <si>
    <t xml:space="preserve">    Rezultatele serviciilor se consemnează complet în scrisoarea medicală şi Carnetul gravidei, documente care se înmânează acesteia sub semnătura de primire.</t>
  </si>
  <si>
    <t xml:space="preserve">    *2) Se contractează cu spitalele de specialitate obstetrică-ginecologie şi cu celelalte unităţi sanitare cu paturi, care au în structură secţii sau compartimente de obstetrică-ginecologie şi neonatologie şi laborator de analize medicale pentru efectuarea dublului/triplului test.</t>
  </si>
  <si>
    <t xml:space="preserve">    Se decontează un singur serviciu medical per gravidă care se acordă în perioada S11 - S19 + 6 zile de sarcină.</t>
  </si>
  <si>
    <t xml:space="preserve">    *3) Se contractează numai cu spitalele de specialitate obstetrică-ginecologie şi cu celelalte unităţi sanitare cu paturi, care au în structură secţii sau compartimente de obstetrică-ginecologie şi neonatologie ierarhizate la nivelul 3, 2 sau 1 conform prevederilor Ordinului ministrului sănătăţii publice nr. 1881/2006, cu modificările şi completările ulterioare.</t>
  </si>
  <si>
    <t xml:space="preserve">   *4) Criterii de eligibilitate: Femei asimptomatice din grupa de vârstă 50 - 69 ani care nu au un diagnostic confirmat de cancer mamar;</t>
  </si>
  <si>
    <t>Se efectuează o dată la 2 ani prin prezentare la examenul de depistare precoce a cancerului de  sân.</t>
  </si>
  <si>
    <t>În vederea validării, în cadrul depistării precoce a cancerului de sân, furnizorii de servicii specifice (tehnician radiolog, medic specialitatea radiologie imagistică medicală, medic cu atestat /competență senologie imagistică) au obligativitatea introducerii datelor corespunzătoare efectuării mamografiei digitale și a interpretării mamografiei în platforma informatică de depistare precoce a cancerului de sân. În cazul unui rezultat negativ, investigația se repetă peste 2 ani.</t>
  </si>
  <si>
    <t>Serviciile de la poziția 7 se raportează și decontează numai pentru femeile care au un rezultat negativ la interpretarea mamografiilor digitale.</t>
  </si>
  <si>
    <t xml:space="preserve">   *5a) Criterii de eligibilitate: Femei asimptomatice din grupa de vârstă 50 - 69 ani, cu rezultate pozitive la mamografie digitală, care nu au un diagnostic confirmat de cancer mamar;</t>
  </si>
  <si>
    <t>În vederea validării, în cadrul depistării precoce a cancerului de sân, furnizorii de servicii specifice (tehnician radiolog, medic specialitatea radiologie imagistică medicală, medic cu atestat /competență senologie imagistică) au obligativitatea introducerii datelor corespunzătoare efectuării mamografiei digitale, a interpretării mamografiei și a efectuării ecografiei mamare în platforma informatică de depistare precoce a cancerului de sân. În cazul unui rezultat negativ, investigația se repetă peste 2 ani.</t>
  </si>
  <si>
    <t>Serviciile de la poziția 8a se raportează și decontează numai pentru femeile care au un rezultat pozitiv la interpretarea mamografiilor digitale.</t>
  </si>
  <si>
    <t xml:space="preserve">    *5b) Criterii de eligibilitate: Femei asimptomatice din grupa de vârstă 50 - 69 ani, cu rezultate pozitive la mamografie digitală, care:</t>
  </si>
  <si>
    <t>1.nu au un diagnostic confirmat de cancer mamar;</t>
  </si>
  <si>
    <t>2. prezintă  leziuni și densități asimetrice la interpretarea mamografiei digitale sau / și;</t>
  </si>
  <si>
    <t>3. necesită evaluarea potențialelor distorsiuni arhitecturale și diferențierea acestora față de țesutul glandular sau /și;</t>
  </si>
  <si>
    <t>4. prezintă suspiciunea unei densități acoperită de țesutul glandular.</t>
  </si>
  <si>
    <t>În vederea validării, în cadrul depistării precoce a cancerului de sân, furnizorii de servicii specifice (tehnician radiolog, medic specialitatea radiologie imagistică medicală, medic cu atestat /competență senologie imagistică) au obligativitatea introducerii datelor corespunzătoare efectuării mamografiei digitale, interpretării mamografiei, efectuării și interpretării mamografiei cu tomosinteză unilateral și a efectuării ecografiei mamare în platforma informatică de screening specifică, în scopul depistării precoce a cancerului de sân. În cazul unui rezultat negativ, investigația se repetă peste 2 ani.</t>
  </si>
  <si>
    <t>Serviciile de la poziția 8b se raportează și decontează numai pentru femeile care au un rezultat pozitiv la interpretarea mamografiilor digitale și care îndeplinesc criteriile de eligibilitate pentru mamografie digitală cu tomosinteză.</t>
  </si>
  <si>
    <t xml:space="preserve">    *6) Criterii de eligibilitate: Femei asimptomatice din grupa de vârstă 35 - 64 ani, în scopul depistării precoce a leziunilor displazice ale colului uterin şi la femeile din grupa de vârstă 25 - 34 ani, asimptomatice, cu rezultate pozitive la examenul citologic şi care:</t>
  </si>
  <si>
    <t xml:space="preserve">    1. nu au un diagnostic confirmat de cancer de col uterin;</t>
  </si>
  <si>
    <t xml:space="preserve">    2. sunt asimptomatice;</t>
  </si>
  <si>
    <t xml:space="preserve">    3. nu au antecedente sugestive pentru patologia de cancer de col uterin.</t>
  </si>
  <si>
    <t xml:space="preserve">    Se efectuează prin prezentare la medicul de specialitate obstetrică-ginecologie.</t>
  </si>
  <si>
    <t xml:space="preserve">    În cazul unui rezultat pozitiv la femeile cu vârsta cuprinsă între 35 și 64 ani se indică triaj citologic.</t>
  </si>
  <si>
    <t xml:space="preserve">    Citirea şi interpretarea rezultatelor se efectuează în laboratoare din cadrul unităţilor sanitare în care s-au înfiinţat unităţi de asistenţă tehnică şi management ale programului de screening pentru cancer şi care au organizat o reţea proprie de screening în conformitate cu prevederile Normelor tehnice de realizare a programelor naţionale de sănătate publică în vigoare, aprobate prin Ordin al ministrului sănătăţii.</t>
  </si>
  <si>
    <t xml:space="preserve">    Serviciul se validează după consultaţia a II-a în cadrul căreia se comunicarea rezultatului şi se indică conduită în funcţie de rezultat; serviciul se efectuează cu raportarea obligatorie a rezultatului la test se raportează către programul naţional de screening pentru cancerul de col uterin (de la laborator).</t>
  </si>
  <si>
    <t xml:space="preserve">    Criterii de excludere: nu sunt eligibile femeile care:</t>
  </si>
  <si>
    <t xml:space="preserve">    1. prezintă absenţa congenitală a colului uterin;</t>
  </si>
  <si>
    <t xml:space="preserve">    2. prezintă histerectomie totală pentru afecţiuni benigne;</t>
  </si>
  <si>
    <t xml:space="preserve">    3. au diagnostic stabilit de cancer de col uterin;</t>
  </si>
  <si>
    <t xml:space="preserve">    4. au diagnostic stabilit pentru alte forme de cancer genital.</t>
  </si>
  <si>
    <t xml:space="preserve">    Serviciile de la poz. 9, 10 şi 11 nu se pot efectua şi raporta concomitent la o pacientă.</t>
  </si>
  <si>
    <t xml:space="preserve">    *6a) Se efectuează ulterior efectuării serviciilor de la pozițiile 8a/8b în cadrul depistării precoce a cancerului de sân, la femei asimptomatice din grupa de vârsta 50 - 69 ani, cu rezultate pozitive la mamografie și  ecografie, care:</t>
  </si>
  <si>
    <t>1. nu au un diagnostic confirmat de cancer mamar;</t>
  </si>
  <si>
    <t xml:space="preserve">2. prezintă imagistic leziuni infraclinice ale sânului </t>
  </si>
  <si>
    <t xml:space="preserve">În vederea validării în cadrul depistării precoce a cancerului de sân, medicul care efectuează procedura de biopsie, respectiv medicul care eliberează rezultatele testelor histopatologice și imunohistochimice au obligativitatea introducerii datelor corespunzătoare efectuării puncției biopsie mamare ghidate ecografic și a rezultatului anatomopatologic, în platforma informatică de depistare precoce a cancerului de sân. </t>
  </si>
  <si>
    <t xml:space="preserve">    *6b) Se efectuează ulterior efectuării serviciilor de la pozițiile 8a/8b, în cadrul depistării precoce a cancerului de sân, la femei asimptomatice din grupa de vârsta 50 - 69 ani, cu rezultate pozitive la mamografie și / sau ecografie, care:</t>
  </si>
  <si>
    <t xml:space="preserve">2. prezintă imagistic leziuni infraclinice (microcalcificări) ale sânului </t>
  </si>
  <si>
    <t xml:space="preserve">În vederea validării în cadrul screeningului pentru cancerul de sân, medicul care efectuează procedura, respectiv medicul care eliberează rezultatele testelor histopatologice și imunohistochimice au obligativitatea introducerii datelor corespunzătoare efectuării puncției biopsie mamare cu vacuum și a rezultatului anatomopatologic, în platforma informatică de depistare precoce a cancerului de sân. </t>
  </si>
  <si>
    <t xml:space="preserve">    *7) Se efectuează la femeile cu rezultat pozitiv la testarea HPV.</t>
  </si>
  <si>
    <t xml:space="preserve">    *8) Se efectuează la femeile cu rezultat pozitiv la examenul citologic.</t>
  </si>
  <si>
    <t xml:space="preserve">    *9) Se efectuează la femeile din grupa de vârstă 25 - 64 ani, cu rezultat pozitiv la examenul precoce al leziunilor displazice ale colului uterin de la poz. 9 şi 10.</t>
  </si>
  <si>
    <t xml:space="preserve">    *10) Tariful pentru serviciul de la pozițiile 7, respectiv 8a/8b, este același, indiferent dacă mamografia digitală /ecografia de sân, după caz, se efectuează pentru un sân sau pentru ambii sâni.</t>
  </si>
  <si>
    <t xml:space="preserve">    *10a) Tariful pentru serviciul de la poziția 9a/9b este pentru o procedură de puncție biopsie a sânului și testele histopatologice și imunohistochimice aferente acesteia.</t>
  </si>
  <si>
    <t xml:space="preserve">NOTA1a. </t>
  </si>
  <si>
    <t>- tehnicienii radiologi care efectuează mamografiile digitale în cadrul serviciilor de la pozițiile 7, 8a, 8b, trebuie să facă dovada absolvirii unui curs specific de senologie imagistică de depistare precoce a cancerului de sân, cu durata minimă de 40 ore de pregătire;</t>
  </si>
  <si>
    <t>- medicii care interpretează mamografiile digitale, și medicii care efectuează ecografii mamare în cadrul serviciilor de la pozițiile 7, 8a, 8b, trebuie să facă dovada absolvirii unui curs specific de senologie imagistică de depistare precoce a cancerului de sân, cu durata minimă de 60 ore de pregătire;</t>
  </si>
  <si>
    <t>- cel puțin unul din medicii care interpretează mamografiile digitale în cadrul serviciilor de la pozițiile 7, 8a, 8b, trebuie să facă dovada absolvirii unui atestat / competențe de senologie imagistică iar celălalt este necesar să aibă specialitatea radiologie imagistică medicală;</t>
  </si>
  <si>
    <t>- medicii care interpretează mamografia digitală cu tomosinteză în cadrul serviciilor de la poziția 8b, trebuie să facă dovada absolvirii unui atestat / competențe în senologie imagistică;</t>
  </si>
  <si>
    <t>- medicii care efectuează ecografie mamară în cadrul serviciilor de la pozițiile 8a, 8b, trebuie să facă dovada absolvirii unui atestat / competențe în senologie imagistică.</t>
  </si>
  <si>
    <t>NOTA1b. Serviciile de la poziția 7 se validează cu cardul de asigurat (pentru persoane asigurate) la efectuarea mamografiei digitale și se decontează după raportarea în platforma de depistare precoce a cancerului de sân / SIUI a tuturor serviciilor aferente acestei poziții.</t>
  </si>
  <si>
    <t xml:space="preserve">NOTA1c. Serviciile de la poziția 7 se pot contracta de către furnizorii de servicii imagistice din ambulator / unități sanitare cu paturi în condițiile în care pot fi furnizate complet și conform criteriilor aferente *4). </t>
  </si>
  <si>
    <t>În cazul în care serviciile de la poziția 7 nu pot fi furnizate complet, furnizorii de servicii imagistice din ambulator / unități sanitare cu paturi, pot efectua doar examinarea imagistică (mamografia digitală) în condițiile subcontractării acestora de către un centru oncologic regional de depistare precoce a cancerului de sân și conform criteriilor aferente *4).</t>
  </si>
  <si>
    <t>NOTA 1d. Serviciile de la pozițiile 8a, 8b se validează cu cardul de asigurat (pentru persoane asigurate) la efectuarea mamografiei digitale și se decontează după raportarea în platforma de depistare precoce a cancerului de sân / SIUI a tuturor serviciilor aferente acestei poziții.</t>
  </si>
  <si>
    <t xml:space="preserve">NOTA1e. Serviciile de la pozițiile 8a, 8b se pot contracta de către furnizorii de servicii imagistice din ambulator / unități sanitare cu paturi în condițiile în care pot fi furnizate complet și conform criteriilor aferente *5a) respectiv *5b). </t>
  </si>
  <si>
    <t>În cazul în care serviciile de la pozițiile 8a, 8b nu pot fi furnizate complet, furnizorii de servicii imagistice din ambulator / unități sanitare cu paturi pot efectua doar examinarea imagistică (mamografia digitală) în condițiile subcontractării de către un centru oncologic regional de de depistare precoce a cancerului de sân și conform criteriilor aferente *5a) respectiv *5b).</t>
  </si>
  <si>
    <t xml:space="preserve">NOTA2a. </t>
  </si>
  <si>
    <t>- medicii din specialitățile chirurgie generală, obstetrică ginecologie, respectiv oncologie medicală, radioterapie și radiologie si imagistică medicală  care efectuează puncții biopsii mamare ghidate ecografic, cu marcaj aplicat, în cadrul serviciilor de la poziția 9a, trebuie să facă dovada absolvirii unui curs specific de senologie imagistică de depistare precoce a cancerului de sân, cu durata minimă de 60 ore de pregătire;</t>
  </si>
  <si>
    <t>- medicii din specialitățile oncologie medicală, radioterapie și radiologie si imagistică medicală  care efectuează puncții biopsii mamare ghidate ecografic, cu marcaj aplicat, în cadrul serviciilor de la poziția 9a, trebuie facă dovada absolvirii unui atestat / competențe în senologie imagistică;</t>
  </si>
  <si>
    <t>- medicii care efectuează puncții biopsii mamare cu vacuum ghidate mamografic (stereotactic) sau ecografic, cu marcaj aplicat, în cadrul serviciilor de la poziția 9b, trebuie să facă dovada absolvirii unui curs specific de senologie imagistică de depistare precoce a cancerului de sân, cu durata minimă de 60 ore de pregătire, să aibă permis CNCAN nivel 2 (pentru puncții biopsii mamare cu vacuum ghidate mamografic)  și să facă dovada absolvirii unui atestat / competențe în senologie imagistică;</t>
  </si>
  <si>
    <t>- medicii din specialitatea anatomopatologie care efectuează testele histopatologice și imunohistochimice aferente puncției biopsie a sânului în cadrul serviciilor de la poziția 9a, 9b trebuie să facă dovada absolvirii unui curs specific de anatomopatologie a leziunilor sânului în cadrul depistării precoce a cancerului de sân cancerului de sân, cu durata minimă de 60 ore de pregătire.</t>
  </si>
  <si>
    <t>NOTA2b. Serviciile de la poziția 9a se validează cu cardul de asigurat (pentru persoane asigurate) la efectuarea puncției biopsie mamare cu ghidaj ecografic, cu marcaj aplicat și se decontează după raportarea în platforma de depistare precoce a cancerului de sân / SIUI a tuturor serviciilor aferente acestei poziții.</t>
  </si>
  <si>
    <t>NOTA2c. Serviciile de la poziția 9b se validează cu cardul de asigurat (pentru persoane asigurate) la efectuarea puncției biopsie mamare cu vacuum cu ghidaj mamografic (stereotactic) sau ecografic, cu marcaj aplicat și se decontează după raportarea în platforma de depistare precoce a cancerului de sân / SIUI a tuturor serviciilor aferente acestei poziții.</t>
  </si>
  <si>
    <r>
      <t xml:space="preserve">    </t>
    </r>
    <r>
      <rPr>
        <sz val="10"/>
        <color theme="1"/>
        <rFont val="Times New Roman"/>
        <family val="1"/>
      </rPr>
      <t>În cazul unui rezultat negativ, se repetă peste 5 ani.</t>
    </r>
  </si>
  <si>
    <t>MEDICUL CARE VA EFECTUA SERVICIUL ( dupa caz si asistentul)</t>
  </si>
  <si>
    <t>DUPA CAZ, COMPETENTA, SUPRASPECIALIZARE MEDIC si ASISTENT</t>
  </si>
  <si>
    <t xml:space="preserve">SOLICITARE </t>
  </si>
  <si>
    <t>privind cuprinderea in contractul de servicii medicale spitalicesti pentru anul 2023</t>
  </si>
  <si>
    <t>cunoscand prevederile Ordinului nr. 1857/441/2023, astfel:</t>
  </si>
  <si>
    <t xml:space="preserve">    2. Serviciile medicale spitaliceşti care nu necesită internare continuă, acordate în regim de spitalizare de zi prevăzute la litera B, se pot contracta de casele de asigurări de sănătate cu unităţile sanitare cu paturi şi cu unităţile sanitare autorizate de Ministerul Sănătăţii să efectueze aceste servicii, inclusiv în centrele de sănătate multifuncţionale cu personalitate juridică, care au avizate/aprobate de Ministerul Sănătăţii structuri de spitalizare de zi.</t>
  </si>
  <si>
    <t xml:space="preserve">    3. Serviciile acordate în regim de spitalizare de zi prevăzute la litera B pot fi acordate şi în regim de spitalizare continuă dacă pacientul prezintă complicaţii sau comorbidităţi cu risc pentru pacient, sângerare majoră ce pune problema repleţiei volemice, risc anestezic greu de managerizat în spitalizare de zi, iar durerea postprocedurală greu de controlat, proceduri invazive majore asociate.</t>
  </si>
  <si>
    <t xml:space="preserve">    4. Pentru fiecare poziţie din cazurile rezolvate/serviciile medicale în regim de spitalizare de zi prevăzute la litera B punctele B.1, B.2, B.3.1, B.3.2, B.4.1. şi B.4.2. se întocmesc fişe de spitalizare de zi distincte.</t>
  </si>
  <si>
    <t xml:space="preserve">    5. Serviciile medicale/cazurile rezolvate prevăzute la litera B nu pot fi acordate concomitent cu serviciile medicale spitaliceşti prevăzute la litera A. Excepţie face situaţia în care asiguratul internat în regim de spitalizare continuă poate beneficia concomitent, în altă unitate sanitară, de serviciul medical prevăzut la punctul B.3.1, poziţia 1, 3 şi 4, dacă unitatea sanitară la care asiguratul este internat în regim de spitalizare continuă, nu poate acorda acest serviciu.</t>
  </si>
  <si>
    <t xml:space="preserve">    6. Serviciile prevăzute la poziţiile 7, 8, 40, 41, 42, 49, 53, 54, 59, 60, 61 şi 62 din tabelul de la lit. B.3.2 includ, după caz, şi diagnostic/depistare.</t>
  </si>
  <si>
    <t xml:space="preserve">    7. Serviciile prevăzute la poziţiile 40 şi 41 din tabelul de la lit. B.3.2 se pot acorda pacienţilor cu afecţiuni oncologice care în luna respectivă beneficiază de serviciul prevăzut la poziţia 1 din tabelul de la lit. B.3.1</t>
  </si>
  <si>
    <t xml:space="preserve">    8. Criteriile pe baza căruia se efectuează internarea pacienţilor în regim de spitalizare de zi sunt:</t>
  </si>
  <si>
    <t xml:space="preserve">    a) situaţia de urgenţă medico-chirurgicală pentru:</t>
  </si>
  <si>
    <t xml:space="preserve">    a1) serviciile medicale prevăzute la capitolul I litera B punctul B.3.2 poziţiile 34, 35, 108 și 109 efectuate în camera de gardă, CPU/UPU care nu sunt finanţate de Ministerul Sănătăţii/ministerele şi instituţiile cu reţea sanitară proprie.</t>
  </si>
  <si>
    <t xml:space="preserve">    a2) serviciile prevăzute în lista de la punctul B.1 poziţiile 88, 89, 96 şi 97 care se acordă în structuri de spitalizare de zi aprobate/avizate de Ministerul Sănătăţii.</t>
  </si>
  <si>
    <t xml:space="preserve">    b) diagnosticul nu poate fi stabilit şi tratamentul nu poate fi efectuat şi/sau monitorizat în ambulatoriu pentru serviciile în regim de spitalizare de zi prevăzute în listele de la litera B, cu excepţia celor de la lit. a), care se acordă în structuri de spitalizare de zi aprobate/avizate de Ministerul Sănătăţii.</t>
  </si>
  <si>
    <t xml:space="preserve">    9. Pentru perioada în care un pacient are deschisă o fişă de spitalizare de zi - pe parcursul unei singure zile sau pe parcursul mai multor zile, acesta poate beneficia şi de servicii medicale în ambulatoriul de specialitate altele decât cele necesare acordării serviciilor medicale din spitalizare de zi, cu respectarea condiţiilor de acordare a serviciilor medicale în ambulatoriu.</t>
  </si>
  <si>
    <t xml:space="preserve">    1. Spitalizarea de zi are o durată de maxim 12 ore/vizită (zi), dar nu mai puțin de 2 ore/vizită (zi), cu excepția serviciilor acordate în camerele de gardă și în structurile de urgenţă din cadrul spitalelor pentru care finanţarea nu se face din bugetul Ministerului Sănătăţii, precum și în alte situații justificate de medicul curant în fișa de spitalizare de zi, pentru care este necesară o durată mai mică de 2 ore/vizită(zi).</t>
  </si>
  <si>
    <t xml:space="preserve">    Toate serviciile medicale și procedurile chirurgicale se acordă obligatoriu în intervalul orar de la deschiderea și până la închiderea Fișei de spitalizare de zi. În caz contrar serviciul acordat nu se decontează.</t>
  </si>
  <si>
    <t xml:space="preserve">    2. Criteriile de internare în spitalizare de zi sunt:</t>
  </si>
  <si>
    <t xml:space="preserve">    a) urgenţe medico-chirurgicale ce necesită supraveghere medicală până la 12 ore în condiţiile stabilite în prezentele norme, doar în unităţile sanitare cu paturi care acordă şi asistenţa medicală spitalicească în regim de spitalizare continuă;</t>
  </si>
  <si>
    <t xml:space="preserve">    b) diagnosticul nu poate fi stabilit şi tratamentul nu poate fi efectuat şi/sau monitorizat în ambulatoriu.</t>
  </si>
  <si>
    <t xml:space="preserve">    1. Tarifele cuprind cheltuielile aferente cazurilor rezolvate precum şi serviciilor medicale (cheltuieli de personal, cheltuieli cu medicamentele şi materialele sanitare, investigaţii medicale paraclinice, cheltuieli privind pregătirea sălii de operaţie, precum şi cheltuieli indirecte, după caz).</t>
  </si>
  <si>
    <r>
      <t xml:space="preserve">    </t>
    </r>
    <r>
      <rPr>
        <b/>
        <sz val="10"/>
        <color theme="1"/>
        <rFont val="Arial Narrow"/>
        <family val="2"/>
      </rPr>
      <t>B.</t>
    </r>
    <r>
      <rPr>
        <sz val="10"/>
        <color theme="1"/>
        <rFont val="Arial Narrow"/>
        <family val="2"/>
      </rPr>
      <t xml:space="preserve"> Servicii medicale spitaliceşti care nu necesită internare continuă, acordate în regim de spitalizare de zi:</t>
    </r>
  </si>
  <si>
    <t>cu termen de valabilitate incepand cu data de 01,07,2023 a SERVICIILOR MEDICALE de SPITALIZARE DE ZI din ANEXE</t>
  </si>
  <si>
    <t>precizari:</t>
  </si>
  <si>
    <r>
      <t>10, DISPOZIŢII pentru punerea în aplicare a prevederilor art. IV, VII - din</t>
    </r>
    <r>
      <rPr>
        <b/>
        <u/>
        <sz val="12"/>
        <color theme="1"/>
        <rFont val="Times New Roman"/>
        <family val="1"/>
      </rPr>
      <t xml:space="preserve"> Ordonanța de urgență a Guvernului nr. 44/2022</t>
    </r>
    <r>
      <rPr>
        <b/>
        <sz val="12"/>
        <color theme="1"/>
        <rFont val="Times New Roman"/>
        <family val="1"/>
      </rPr>
      <t xml:space="preserve"> privind stabilirea unor măsuri în cadrul sistemului de sănătate, precum şi pentru interpretarea, modificarea şi completarea unor acte normative, cu modificările şi completările ulterioare</t>
    </r>
  </si>
  <si>
    <t xml:space="preserve">  10,1,  Decontarea serviciilor medicale spitaliceşti acordate în regim de spitalizare de zi de unităţile sanitare cu paturi aflate în relaţie contractuală cu casele de asigurări de sănătate se efectuează la nivelul realizat, prin încheiere de acte adiţionale de suplimentare a sumelor contractate, după încheierea lunii în care au fost acordate serviciile medicale, dacă a fost depăşit nivelul contractat.</t>
  </si>
  <si>
    <t xml:space="preserve"> 10,2,   În centrele de evaluare se acordă  servicii medicale de tip spitalicesc - spitalizare de zi pentru persoanele care îndeplinesc condiţiile prevăzute în anexa nr. 3 la Ordinul ministrului sănătăţii nr. 1.513/2020 pentru aprobarea planurilor privind modalitatea de aplicare de către direcţiile de sănătate publică judeţene şi a municipiului Bucureşti, de către Institutul Naţional de Sănătate Publică, de către unităţile sanitare, precum şi de către serviciile de ambulanţă judeţene şi Serviciul de Ambulanţă Bucureşti-Ilfov şi de medicii de familie a măsurilor în domeniul sănătăţii publice în situaţii de risc epidemiologic de infectare cu virusul SARS-CoV-2, cu modificările şi completările ulterioare, care nu necesită spitalizare continuă:</t>
  </si>
  <si>
    <t>Denumirea serviciului medical</t>
  </si>
  <si>
    <t>Serviciile obligatorii</t>
  </si>
  <si>
    <t>Tarif/  serviciu</t>
  </si>
  <si>
    <t>medical caz*3)</t>
  </si>
  <si>
    <t>-lei-</t>
  </si>
  <si>
    <t xml:space="preserve"> Infectie cu SARS-CoV-2 confirmată, cu asigurarea medicației prin Ministerul Sănătății*1)</t>
  </si>
  <si>
    <t>- Consultaţie medicală de specialitate</t>
  </si>
  <si>
    <t xml:space="preserve">-Hemoleucogramă completă  hemoglobină hematocrit, numărătoare eritrocite, numărătoare leucocite, numărătoare  trombocite, formulă leucocitară, indici eritrocitari </t>
  </si>
  <si>
    <t>- TGO</t>
  </si>
  <si>
    <t>- TGP</t>
  </si>
  <si>
    <t xml:space="preserve">-Glicemie           </t>
  </si>
  <si>
    <t xml:space="preserve">  -Creatinină serică </t>
  </si>
  <si>
    <t xml:space="preserve">- Uree serică </t>
  </si>
  <si>
    <t xml:space="preserve">-  Proteina C reactivă                                                                                                                               </t>
  </si>
  <si>
    <t xml:space="preserve"> - EKG </t>
  </si>
  <si>
    <t>- Pulsoximetrie</t>
  </si>
  <si>
    <t>- Administrare de medicamente</t>
  </si>
  <si>
    <t xml:space="preserve">injectabil/perfuzii/alte tipuri de   administrări de medicamente </t>
  </si>
  <si>
    <r>
      <t xml:space="preserve">- Medicamente cu acţiune antivirală administrate parenteral/oral: anticorpi                 monoclonali neutralizanţi /molnupiravir  paxlovid sau alte medicamente achiziţionate de Ministerul Sănătăţii şi distribuite gratuit la nivelul centrului de evaluare                             </t>
    </r>
    <r>
      <rPr>
        <sz val="12"/>
        <color theme="1"/>
        <rFont val="Courier New"/>
        <family val="3"/>
      </rPr>
      <t xml:space="preserve">                                                          </t>
    </r>
  </si>
  <si>
    <t>Infectie cu SARS-CoV-2 confirmată, cu asigurarea medicației prin Ministerul Sănătății*1)-cu investigație CT</t>
  </si>
  <si>
    <t xml:space="preserve">-  Proteina C reactivă    </t>
  </si>
  <si>
    <t xml:space="preserve">- Computer tomografie torace                                                                                                                                       </t>
  </si>
  <si>
    <t xml:space="preserve">- Medicamente cu acţiune antivirală administrate parenteral/oral: anticorpi                 monoclonali neutralizanţi /molnupiravir  paxlovid sau alte medicamente achiziţionate de Ministerul Sănătăţii şi distribuite gratuit la nivelul centrului de evaluare                             </t>
  </si>
  <si>
    <t>Infectie cu SARS-CoV-2 confirmată, cu asigurarea medicației prin Ministerul Sănătății*1)-cu investigație RX</t>
  </si>
  <si>
    <r>
      <t>- Examen radiologic torace ansamblu</t>
    </r>
    <r>
      <rPr>
        <sz val="12"/>
        <color theme="1"/>
        <rFont val="Courier New"/>
        <family val="3"/>
      </rPr>
      <t xml:space="preserve">     </t>
    </r>
  </si>
  <si>
    <t>Infectie cu SARS-CoV-2 confirmată, cu asigurarea medicației prin farmacia cu | asigurarea  medicației prin farmacia cu circuit închis a spitalului *2)- cu investigație CT</t>
  </si>
  <si>
    <t xml:space="preserve"> -Potasiu</t>
  </si>
  <si>
    <t xml:space="preserve"> -Sodiu</t>
  </si>
  <si>
    <t xml:space="preserve">- EKG </t>
  </si>
  <si>
    <t xml:space="preserve">injectabil/perfuzii/alte tipuri de   administrări </t>
  </si>
  <si>
    <r>
      <t xml:space="preserve"> -Medicamente cu acţiune antivirală, cu administrare orală achiziţionate la        nivelul unităţii sanitare: favipiravir  administrat în centrul de evaluare şi  eliberat pacientului pentru tratament   la domiciliu</t>
    </r>
    <r>
      <rPr>
        <i/>
        <sz val="12"/>
        <color theme="1"/>
        <rFont val="Courier New"/>
        <family val="3"/>
      </rPr>
      <t xml:space="preserve">   </t>
    </r>
  </si>
  <si>
    <t>Infectie cu SARS-CoV-2 confirmată, cu asigurarea medicației prin farmacia cu | asigurarea  medicației prin farmacia cu circuit închis a spitalului *2)- cu investigație RX</t>
  </si>
  <si>
    <t xml:space="preserve">-  Proteina C reactivă </t>
  </si>
  <si>
    <t>-   Potasiu</t>
  </si>
  <si>
    <t xml:space="preserve"> - Sodiu</t>
  </si>
  <si>
    <r>
      <t xml:space="preserve"> -Medicamente cu acţiune antivirală, cu administrare orală achiziţionate la        nivelul unităţii sanitare: favipiravir  administrat în centrul de evaluare şi  eliberat pacientului pentru tratament la domiciliu</t>
    </r>
    <r>
      <rPr>
        <i/>
        <sz val="12"/>
        <color theme="1"/>
        <rFont val="Courier New"/>
        <family val="3"/>
      </rPr>
      <t xml:space="preserve">   </t>
    </r>
  </si>
  <si>
    <t>Infectie cu SARS-CoV-2 confirmată, cu asigurarea medicației prin farmacia cu | asigurarea  medicației prin farmacia cu circuit închis a spitalului *2)</t>
  </si>
  <si>
    <t xml:space="preserve">- Hemoleucogramă completă  hemoglobină hematocrit, numărătoare eritrocite, numărătoare leucocite, numărătoare  trombocite, formulă leucocitară, indici eritrocitari </t>
  </si>
  <si>
    <t xml:space="preserve">- Glicemie           </t>
  </si>
  <si>
    <t xml:space="preserve"> -Creatinină serică </t>
  </si>
  <si>
    <t xml:space="preserve">- Proteina C reactivă    </t>
  </si>
  <si>
    <t xml:space="preserve">- Potasiu                            </t>
  </si>
  <si>
    <t xml:space="preserve">- Sodiu                                 </t>
  </si>
  <si>
    <r>
      <t xml:space="preserve"> -Medicamente cu acţiune antivirală, cu administrare orală achiziţionate la        nivelul unităţii sanitare: favipiravir  administrat în centrul de evaluare şi  eliberat pacientului pentru tratament la domiciliu</t>
    </r>
    <r>
      <rPr>
        <i/>
        <sz val="12"/>
        <color theme="1"/>
        <rFont val="Courier New"/>
        <family val="3"/>
      </rPr>
      <t xml:space="preserve"> </t>
    </r>
  </si>
  <si>
    <r>
      <t>Infectie cu SARS-CoV-2 confirmată-fără tratament</t>
    </r>
    <r>
      <rPr>
        <sz val="12"/>
        <color theme="1"/>
        <rFont val="Courier New"/>
        <family val="3"/>
      </rPr>
      <t xml:space="preserve">  </t>
    </r>
  </si>
  <si>
    <t>8.</t>
  </si>
  <si>
    <r>
      <t xml:space="preserve">Infectie cu SARS-CoV-2 confirmată- cu RX- fără tratament </t>
    </r>
    <r>
      <rPr>
        <sz val="12"/>
        <color theme="1"/>
        <rFont val="Courier New"/>
        <family val="3"/>
      </rPr>
      <t xml:space="preserve"> </t>
    </r>
  </si>
  <si>
    <r>
      <t>-  Examen radiologic torace ansamblu</t>
    </r>
    <r>
      <rPr>
        <sz val="12"/>
        <color theme="1"/>
        <rFont val="Courier New"/>
        <family val="3"/>
      </rPr>
      <t xml:space="preserve">     </t>
    </r>
    <r>
      <rPr>
        <sz val="12"/>
        <color theme="1"/>
        <rFont val="Times New Roman"/>
        <family val="1"/>
      </rPr>
      <t xml:space="preserve">                          </t>
    </r>
  </si>
  <si>
    <r>
      <t xml:space="preserve">Infectie cu SARS-CoV-2 confirmată- cu CT - fără tratament </t>
    </r>
    <r>
      <rPr>
        <sz val="12"/>
        <color theme="1"/>
        <rFont val="Courier New"/>
        <family val="3"/>
      </rPr>
      <t xml:space="preserve"> </t>
    </r>
  </si>
  <si>
    <r>
      <t>-  Computer tomografie torace</t>
    </r>
    <r>
      <rPr>
        <sz val="12"/>
        <color theme="1"/>
        <rFont val="Courier New"/>
        <family val="3"/>
      </rPr>
      <t xml:space="preserve">    </t>
    </r>
    <r>
      <rPr>
        <sz val="12"/>
        <color theme="1"/>
        <rFont val="Times New Roman"/>
        <family val="1"/>
      </rPr>
      <t xml:space="preserve">                          </t>
    </r>
  </si>
  <si>
    <t>Infecții acute ale căilor respiratorii la copii-fără tratament</t>
  </si>
  <si>
    <r>
      <t xml:space="preserve">-  Proteina C reactivă    </t>
    </r>
    <r>
      <rPr>
        <sz val="12"/>
        <color theme="1"/>
        <rFont val="Courier New"/>
        <family val="3"/>
      </rPr>
      <t xml:space="preserve"> </t>
    </r>
    <r>
      <rPr>
        <sz val="12"/>
        <color theme="1"/>
        <rFont val="Times New Roman"/>
        <family val="1"/>
      </rPr>
      <t xml:space="preserve">                          </t>
    </r>
  </si>
  <si>
    <t>Infecții acute ale căilor respiratorii la copii cu RX-fără tratament</t>
  </si>
  <si>
    <t>-  Proteina C reactive</t>
  </si>
  <si>
    <r>
      <t xml:space="preserve">- Examen radiologic torace ansamblu    </t>
    </r>
    <r>
      <rPr>
        <sz val="12"/>
        <color theme="1"/>
        <rFont val="Courier New"/>
        <family val="3"/>
      </rPr>
      <t xml:space="preserve"> </t>
    </r>
    <r>
      <rPr>
        <sz val="12"/>
        <color theme="1"/>
        <rFont val="Times New Roman"/>
        <family val="1"/>
      </rPr>
      <t xml:space="preserve">                          </t>
    </r>
  </si>
  <si>
    <t xml:space="preserve">    *1) Tariful serviciului nu cuprinde costul medicamentelor distribuite gratuit de către Ministerul Sănătăţii unităţii sanitare şi transferate în gestiunea centrului de evaluare în baza documentelor justificative prevăzute de legislaţia în vigoare.</t>
  </si>
  <si>
    <t xml:space="preserve">    *2) Tariful serviciului cuprinde costul medicamentului cu acţiune antivirală directă cu administrare orală (favipiravir) achiziţionat la nivelul unităţii sanitare, în conformitate cu Ordinul ministrului sănătăţii nr. 487/2020 pentru aprobarea protocolului de tratament al infecţiei cu virusul SARS-CoV-2, cu modificările şi completările ulterioare.</t>
  </si>
  <si>
    <t xml:space="preserve">    *3) Tariful serviciului medical-caz este aferent unui episod cu infectare cu virusul SARS-CoV-2/persoană.</t>
  </si>
  <si>
    <t xml:space="preserve">    NOTE:</t>
  </si>
  <si>
    <t xml:space="preserve">    1. Tarifele cuprind cheltuielile aferente serviciilor medicale-caz (cheltuieli de personal, materialele sanitare, investigaţii medicale paraclinice, precum şi cheltuieli indirecte, după caz).</t>
  </si>
  <si>
    <t xml:space="preserve">    2. Administrarea/Eliberarea medicamentelor antivirale pacienţilor în cadrul centrelor de evaluare se face cu respectarea reglementărilor Ordinului ministrului sănătăţii nr. 487/2020, pentru aprobarea protocolului de tratament al infecţiei cu virusul SARS-CoV-2, cu modificările și completările ulterioare.</t>
  </si>
  <si>
    <t xml:space="preserve">    3, Serviciile medicale de spitalizare de zi de mai sus  se decontează numai dacă s-au efectuat toate serviciile obligatorii tipului de serviciu medical-caz, prevăzute în tabelul de la art. 2, şi pentru care în vederea decontării se închide fişa de spitalizare de zi (FSZ) după terminarea vizitei necesare finalizării serviciului medical.</t>
  </si>
  <si>
    <t>LISTA SERVICIILOR DE SPITALIZARE DE ZI - PROPUSE A FI CONTRACTATE IN CENTRELE DE EVALUARE PENTRU PACIENTI CONFIRMATI COVID 19</t>
  </si>
  <si>
    <t>SE VA ANEXA DECIZIA DSP IALOMITA DE CONSTITUIRE A CENTRULUI DE EVALUARE, PRECUM SI AUTORIZATIA DE FUNCTIONARE A ACESTUIA</t>
  </si>
  <si>
    <t>DIRECTOR FINANCIAR CONTABILITATE,</t>
  </si>
  <si>
    <t>NUMAR DE PATURI DE SPITALIZARE DE ZI APROBATE IN STRUCTURA___________________, din care:</t>
  </si>
  <si>
    <t>NUMAR DE PATURI DE SPITALIZARE DE ZI functionale la data prezentei_________________</t>
  </si>
  <si>
    <t>CENTRU DE EVALUARE IN SPITALIZARE DE ZI (DA/NU)________________infiintat prin DECIZIA DSP IALIMITA nr_________________din ____________________</t>
  </si>
  <si>
    <t>tipuri de servicii de spitalizare de zi solicitate a fi contractate</t>
  </si>
  <si>
    <t>tip serviciu</t>
  </si>
  <si>
    <t>5, servicii de spitalizare de zi - CPU</t>
  </si>
  <si>
    <t>6, SERVICII DE SPITALIZARE DE ZI - CENTRU EVALUARE COVID</t>
  </si>
  <si>
    <r>
      <t xml:space="preserve">     </t>
    </r>
    <r>
      <rPr>
        <b/>
        <sz val="10"/>
        <color theme="1"/>
        <rFont val="Times New Roman"/>
        <family val="1"/>
      </rPr>
      <t>B.2. Lista cazurilor rezolvate cu procedură chirurgicală - în spitalizare de zi şi tarifele pe caz rezolvat corespunzătoare:</t>
    </r>
  </si>
  <si>
    <t xml:space="preserve">    B.3.1. Lista serviciilor medicale în regim de spitalizare de zi decontate asiguraţilor prin tarif pe serviciu medical/vizită (zi) şi pentru care în vederea decontării nu este necesară închiderea fişei de spitalizare de zi (FSZ) după fiecare vizită (zi).</t>
  </si>
  <si>
    <t>DA/NU</t>
  </si>
  <si>
    <r>
      <t xml:space="preserve">SUMA </t>
    </r>
    <r>
      <rPr>
        <b/>
        <u/>
        <sz val="11"/>
        <color theme="1"/>
        <rFont val="Arial Narrow"/>
        <family val="2"/>
      </rPr>
      <t xml:space="preserve">LUNARA </t>
    </r>
    <r>
      <rPr>
        <sz val="11"/>
        <color theme="1"/>
        <rFont val="Arial Narrow"/>
        <family val="2"/>
      </rPr>
      <t>ESTIMATA A FI NECESARA(lei)</t>
    </r>
  </si>
  <si>
    <t>total necesar lunar</t>
  </si>
  <si>
    <t>480  lei</t>
  </si>
  <si>
    <r>
      <t xml:space="preserve">Boli alergice cu suspiciune de polisensibilizare și limitarea testării in vivo – </t>
    </r>
    <r>
      <rPr>
        <b/>
        <sz val="10"/>
        <color theme="1"/>
        <rFont val="Arial"/>
        <family val="2"/>
      </rPr>
      <t>diagnostic</t>
    </r>
    <r>
      <rPr>
        <sz val="10"/>
        <color theme="1"/>
        <rFont val="Arial"/>
        <family val="2"/>
      </rPr>
      <t>*****)</t>
    </r>
  </si>
  <si>
    <r>
      <t xml:space="preserve">Boli alergice cu suspiciune de polisensibilizare și limitarea testării in vivo </t>
    </r>
    <r>
      <rPr>
        <b/>
        <sz val="10"/>
        <color theme="1"/>
        <rFont val="Arial"/>
        <family val="2"/>
      </rPr>
      <t>– monitorizare</t>
    </r>
    <r>
      <rPr>
        <sz val="10"/>
        <color theme="1"/>
        <rFont val="Arial"/>
        <family val="2"/>
      </rPr>
      <t>*****)</t>
    </r>
  </si>
  <si>
    <r>
      <t xml:space="preserve">    </t>
    </r>
    <r>
      <rPr>
        <b/>
        <sz val="10"/>
        <color theme="1"/>
        <rFont val="Times New Roman"/>
        <family val="1"/>
      </rPr>
      <t xml:space="preserve">lei  - </t>
    </r>
  </si>
  <si>
    <r>
      <t>Tratamentul excizional sau ablativ al leziunilor precanceroase ale colului uterin*9)</t>
    </r>
    <r>
      <rPr>
        <i/>
        <sz val="10"/>
        <color theme="1"/>
        <rFont val="Times New Roman"/>
        <family val="1"/>
      </rPr>
      <t xml:space="preserve"> </t>
    </r>
  </si>
  <si>
    <t>total propunere sem.II 2022</t>
  </si>
  <si>
    <t>medie lunara</t>
  </si>
  <si>
    <t>numar cazuri  propuse a fi contractate iulie-decembrie 2023</t>
  </si>
  <si>
    <t>valoare  cazuri  propuse a fi contractate iulie-decembrie 2023</t>
  </si>
  <si>
    <t>numar servicii propuse a fi contractate in perioada iulie-dec 2023</t>
  </si>
  <si>
    <t>MEDICUL CARE VA EFECTUA SERVICIUL</t>
  </si>
  <si>
    <t>valoare servicii propuse a fi contractate in perioada iulie-dec 2023</t>
  </si>
  <si>
    <t>8=3*7</t>
  </si>
  <si>
    <r>
      <t>Urgenţă medicală cu investigaţii de înaltă performanţă (</t>
    </r>
    <r>
      <rPr>
        <sz val="12"/>
        <color rgb="FFFF0000"/>
        <rFont val="Times New Roman"/>
        <family val="1"/>
      </rPr>
      <t xml:space="preserve">CT, RMN, ANGIOGRAFIE) </t>
    </r>
    <r>
      <rPr>
        <sz val="11"/>
        <color rgb="FFFF0000"/>
        <rFont val="Times New Roman"/>
        <family val="1"/>
      </rPr>
      <t>în structurile de urgenţă din cadrul spitalelor pentru care finanţarea nu se face din bugetul Ministerului Sănătăţii</t>
    </r>
  </si>
  <si>
    <t>DIN CARE - URGENTA</t>
  </si>
  <si>
    <t>ANEXA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</si>
</sst>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lei&quot;;[Red]\-#,##0\ &quot;lei&quot;"/>
  </numFmts>
  <fonts count="35" x14ac:knownFonts="1">
    <font>
      <sz val="11"/>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
      <b/>
      <sz val="12"/>
      <color theme="1"/>
      <name val="Times New Roman"/>
      <family val="1"/>
    </font>
    <font>
      <b/>
      <u/>
      <sz val="11"/>
      <color theme="1"/>
      <name val="Calibri"/>
      <family val="2"/>
      <scheme val="minor"/>
    </font>
    <font>
      <sz val="10"/>
      <color theme="1"/>
      <name val="Times New Roman"/>
      <family val="1"/>
    </font>
    <font>
      <b/>
      <sz val="10"/>
      <color theme="1"/>
      <name val="Times New Roman"/>
      <family val="1"/>
    </font>
    <font>
      <sz val="12"/>
      <color theme="1"/>
      <name val="Times New Roman"/>
      <family val="1"/>
    </font>
    <font>
      <b/>
      <u/>
      <sz val="14"/>
      <color theme="1"/>
      <name val="Calibri"/>
      <family val="2"/>
      <scheme val="minor"/>
    </font>
    <font>
      <sz val="10"/>
      <color theme="1"/>
      <name val="Calibri"/>
      <family val="2"/>
      <scheme val="minor"/>
    </font>
    <font>
      <i/>
      <sz val="10"/>
      <color theme="1"/>
      <name val="Times New Roman"/>
      <family val="1"/>
    </font>
    <font>
      <sz val="12"/>
      <color theme="1"/>
      <name val="Arial Narrow"/>
      <family val="2"/>
    </font>
    <font>
      <b/>
      <sz val="12"/>
      <color theme="1"/>
      <name val="Arial Narrow"/>
      <family val="2"/>
    </font>
    <font>
      <sz val="10"/>
      <color theme="1"/>
      <name val="Arial Narrow"/>
      <family val="2"/>
    </font>
    <font>
      <b/>
      <sz val="10"/>
      <color theme="1"/>
      <name val="Arial Narrow"/>
      <family val="2"/>
    </font>
    <font>
      <b/>
      <u/>
      <sz val="12"/>
      <color theme="1"/>
      <name val="Times New Roman"/>
      <family val="1"/>
    </font>
    <font>
      <sz val="12"/>
      <color theme="1"/>
      <name val="Courier New"/>
      <family val="3"/>
    </font>
    <font>
      <i/>
      <sz val="12"/>
      <color theme="1"/>
      <name val="Courier New"/>
      <family val="3"/>
    </font>
    <font>
      <sz val="11"/>
      <color theme="1"/>
      <name val="Arial Narrow"/>
      <family val="2"/>
    </font>
    <font>
      <b/>
      <sz val="10"/>
      <color theme="1"/>
      <name val="Calibri"/>
      <family val="2"/>
      <scheme val="minor"/>
    </font>
    <font>
      <b/>
      <u/>
      <sz val="11"/>
      <color theme="1"/>
      <name val="Arial Narrow"/>
      <family val="2"/>
    </font>
    <font>
      <b/>
      <sz val="14"/>
      <color theme="1"/>
      <name val="Arial Narrow"/>
      <family val="2"/>
    </font>
    <font>
      <b/>
      <sz val="10"/>
      <color theme="1"/>
      <name val="Arial"/>
      <family val="2"/>
    </font>
    <font>
      <sz val="10"/>
      <color theme="1"/>
      <name val="Arial"/>
      <family val="2"/>
    </font>
    <font>
      <b/>
      <u/>
      <sz val="10"/>
      <color theme="1"/>
      <name val="Arial"/>
      <family val="2"/>
    </font>
    <font>
      <b/>
      <u/>
      <sz val="10"/>
      <color theme="1"/>
      <name val="Calibri"/>
      <family val="2"/>
      <scheme val="minor"/>
    </font>
    <font>
      <b/>
      <sz val="8"/>
      <color theme="1"/>
      <name val="Times New Roman"/>
      <family val="1"/>
    </font>
    <font>
      <b/>
      <sz val="9"/>
      <color theme="1"/>
      <name val="Times New Roman"/>
      <family val="1"/>
    </font>
    <font>
      <b/>
      <sz val="8"/>
      <color theme="1"/>
      <name val="Arial"/>
      <family val="2"/>
    </font>
    <font>
      <sz val="8"/>
      <color theme="1"/>
      <name val="Calibri"/>
      <family val="2"/>
      <scheme val="minor"/>
    </font>
    <font>
      <sz val="8"/>
      <color theme="1"/>
      <name val="Times New Roman"/>
      <family val="1"/>
    </font>
    <font>
      <sz val="11"/>
      <color rgb="FFFF0000"/>
      <name val="Times New Roman"/>
      <family val="1"/>
    </font>
    <font>
      <sz val="12"/>
      <color rgb="FFFF0000"/>
      <name val="Times New Roman"/>
      <family val="1"/>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4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rgb="FF000000"/>
      </top>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right" vertical="center" wrapText="1"/>
    </xf>
    <xf numFmtId="0" fontId="4" fillId="0" borderId="0" xfId="0" applyFont="1" applyAlignment="1">
      <alignment horizontal="justify" vertical="center"/>
    </xf>
    <xf numFmtId="0" fontId="1" fillId="0" borderId="0" xfId="0" applyFont="1"/>
    <xf numFmtId="0" fontId="5" fillId="0" borderId="0" xfId="0" applyFont="1"/>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3" fillId="0" borderId="3" xfId="0" applyFont="1" applyBorder="1" applyAlignment="1">
      <alignment horizontal="center" vertical="center" wrapText="1"/>
    </xf>
    <xf numFmtId="3" fontId="3" fillId="0" borderId="4" xfId="0" applyNumberFormat="1" applyFont="1" applyBorder="1" applyAlignment="1">
      <alignment horizontal="center" vertical="center" wrapText="1"/>
    </xf>
    <xf numFmtId="0" fontId="0" fillId="0" borderId="0" xfId="0" applyAlignment="1">
      <alignment wrapText="1"/>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Alignment="1">
      <alignment horizontal="justify" vertical="center"/>
    </xf>
    <xf numFmtId="0" fontId="0" fillId="0" borderId="0" xfId="0" applyAlignment="1"/>
    <xf numFmtId="0" fontId="8" fillId="0" borderId="0" xfId="0" applyFont="1" applyAlignment="1">
      <alignment horizontal="justify" vertical="center"/>
    </xf>
    <xf numFmtId="0" fontId="3" fillId="0" borderId="6" xfId="0" applyFont="1" applyBorder="1" applyAlignment="1">
      <alignment horizontal="center" vertical="center" wrapText="1"/>
    </xf>
    <xf numFmtId="0" fontId="3" fillId="0" borderId="4"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4" xfId="0" applyFont="1" applyBorder="1" applyAlignment="1">
      <alignment vertical="center" wrapText="1"/>
    </xf>
    <xf numFmtId="0" fontId="3" fillId="0" borderId="8" xfId="0" applyFont="1" applyBorder="1" applyAlignment="1">
      <alignment vertical="center" wrapText="1"/>
    </xf>
    <xf numFmtId="0" fontId="8" fillId="0" borderId="4" xfId="0" applyFont="1" applyBorder="1" applyAlignment="1">
      <alignment horizontal="justify" vertical="center" wrapText="1"/>
    </xf>
    <xf numFmtId="0" fontId="8" fillId="0" borderId="3" xfId="0" applyFont="1" applyBorder="1" applyAlignment="1">
      <alignment vertical="center" wrapText="1"/>
    </xf>
    <xf numFmtId="0" fontId="9" fillId="0" borderId="0" xfId="0" applyFont="1"/>
    <xf numFmtId="0" fontId="10" fillId="0" borderId="0" xfId="0" applyFont="1" applyAlignment="1"/>
    <xf numFmtId="0" fontId="10" fillId="0" borderId="0" xfId="0" applyFont="1" applyAlignment="1">
      <alignment wrapText="1"/>
    </xf>
    <xf numFmtId="0" fontId="2" fillId="0" borderId="0" xfId="0" applyFont="1" applyFill="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6" fillId="0" borderId="0" xfId="0" applyFont="1" applyAlignment="1">
      <alignment horizontal="justify" vertical="center"/>
    </xf>
    <xf numFmtId="0" fontId="10" fillId="0" borderId="0" xfId="0" applyFont="1"/>
    <xf numFmtId="0" fontId="6" fillId="0" borderId="0" xfId="0" applyFont="1" applyAlignment="1">
      <alignment vertical="center"/>
    </xf>
    <xf numFmtId="0" fontId="14" fillId="0" borderId="0" xfId="0" applyFont="1"/>
    <xf numFmtId="0" fontId="13" fillId="0" borderId="0" xfId="0" applyFont="1"/>
    <xf numFmtId="0" fontId="12" fillId="0" borderId="0" xfId="0" applyFont="1"/>
    <xf numFmtId="0" fontId="13" fillId="0" borderId="0" xfId="0" applyFont="1" applyAlignment="1">
      <alignment horizontal="justify" vertical="center" wrapText="1"/>
    </xf>
    <xf numFmtId="0" fontId="14" fillId="0" borderId="0" xfId="0" applyFont="1" applyAlignment="1"/>
    <xf numFmtId="0" fontId="8" fillId="0" borderId="0" xfId="0" applyFont="1" applyAlignment="1">
      <alignment horizontal="justify" vertical="center"/>
    </xf>
    <xf numFmtId="0" fontId="6" fillId="0" borderId="0" xfId="0" applyFont="1" applyAlignment="1">
      <alignment horizontal="justify" vertical="center"/>
    </xf>
    <xf numFmtId="0" fontId="8" fillId="0" borderId="15" xfId="0" applyFont="1" applyBorder="1" applyAlignment="1">
      <alignment horizontal="center" vertical="center" wrapText="1"/>
    </xf>
    <xf numFmtId="0" fontId="15" fillId="0" borderId="0" xfId="0" applyFont="1"/>
    <xf numFmtId="0" fontId="12" fillId="0" borderId="21" xfId="0" applyFont="1" applyBorder="1"/>
    <xf numFmtId="0" fontId="19" fillId="0" borderId="22" xfId="0" applyFont="1" applyBorder="1" applyAlignment="1">
      <alignment wrapText="1"/>
    </xf>
    <xf numFmtId="0" fontId="14" fillId="0" borderId="26" xfId="0" applyFont="1" applyBorder="1"/>
    <xf numFmtId="4" fontId="14" fillId="0" borderId="27" xfId="0" applyNumberFormat="1" applyFont="1" applyBorder="1"/>
    <xf numFmtId="0" fontId="22" fillId="0" borderId="28" xfId="0" applyFont="1" applyBorder="1"/>
    <xf numFmtId="0" fontId="22" fillId="0" borderId="29" xfId="0" applyFont="1" applyBorder="1"/>
    <xf numFmtId="4" fontId="22" fillId="0" borderId="17" xfId="0" applyNumberFormat="1" applyFont="1" applyBorder="1"/>
    <xf numFmtId="0" fontId="21" fillId="0" borderId="0" xfId="0" applyFont="1"/>
    <xf numFmtId="0" fontId="23" fillId="0" borderId="2" xfId="0" applyFont="1" applyBorder="1" applyAlignment="1">
      <alignment horizontal="center" vertical="center" wrapText="1"/>
    </xf>
    <xf numFmtId="0" fontId="24" fillId="0" borderId="0" xfId="0" applyFont="1"/>
    <xf numFmtId="0" fontId="25" fillId="0" borderId="0" xfId="0" applyFont="1"/>
    <xf numFmtId="0" fontId="23" fillId="0" borderId="1" xfId="0" applyFont="1" applyBorder="1" applyAlignment="1">
      <alignment horizontal="center" vertical="center" wrapText="1"/>
    </xf>
    <xf numFmtId="0" fontId="24" fillId="0" borderId="8" xfId="0" applyFont="1" applyBorder="1" applyAlignment="1">
      <alignment vertical="center" wrapText="1"/>
    </xf>
    <xf numFmtId="0" fontId="24" fillId="0" borderId="4" xfId="0" applyFont="1" applyBorder="1" applyAlignment="1">
      <alignment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justify" vertical="center" wrapText="1"/>
    </xf>
    <xf numFmtId="0" fontId="24" fillId="0" borderId="8" xfId="0" applyFont="1" applyBorder="1" applyAlignment="1">
      <alignment horizontal="justify" vertical="center" wrapText="1"/>
    </xf>
    <xf numFmtId="0" fontId="24" fillId="0" borderId="8" xfId="0" applyFont="1" applyBorder="1" applyAlignment="1">
      <alignment vertical="top" wrapText="1"/>
    </xf>
    <xf numFmtId="0" fontId="24" fillId="0" borderId="4" xfId="0" applyFont="1" applyBorder="1" applyAlignment="1">
      <alignment vertical="top"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6" fontId="24" fillId="0" borderId="0" xfId="0" applyNumberFormat="1" applyFont="1" applyBorder="1" applyAlignment="1">
      <alignment horizontal="center" vertical="center" wrapText="1"/>
    </xf>
    <xf numFmtId="0" fontId="23" fillId="0" borderId="0" xfId="0" applyFont="1" applyFill="1" applyBorder="1" applyAlignment="1">
      <alignment vertical="center" wrapText="1"/>
    </xf>
    <xf numFmtId="0" fontId="26" fillId="0" borderId="0" xfId="0" applyFont="1"/>
    <xf numFmtId="0" fontId="7" fillId="0" borderId="0" xfId="0" applyFont="1" applyAlignment="1">
      <alignment horizontal="justify" vertical="center" wrapText="1"/>
    </xf>
    <xf numFmtId="0" fontId="7" fillId="0" borderId="6" xfId="0" applyFont="1" applyBorder="1" applyAlignment="1">
      <alignment horizontal="center" vertical="center" wrapText="1"/>
    </xf>
    <xf numFmtId="0" fontId="6" fillId="0" borderId="4" xfId="0" applyFont="1" applyBorder="1" applyAlignment="1">
      <alignment horizontal="left" vertical="center" wrapText="1" indent="8"/>
    </xf>
    <xf numFmtId="0" fontId="6" fillId="0" borderId="8"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28" fillId="0" borderId="2" xfId="0" applyFont="1" applyBorder="1" applyAlignment="1">
      <alignment horizontal="center" vertical="center" wrapText="1"/>
    </xf>
    <xf numFmtId="4" fontId="3" fillId="0" borderId="4" xfId="0" applyNumberFormat="1" applyFont="1" applyBorder="1" applyAlignment="1">
      <alignment horizontal="right" vertical="center" wrapText="1"/>
    </xf>
    <xf numFmtId="0" fontId="3" fillId="0" borderId="8" xfId="0" applyFont="1" applyBorder="1" applyAlignment="1">
      <alignment horizontal="right" vertical="center" wrapText="1"/>
    </xf>
    <xf numFmtId="4" fontId="3" fillId="0" borderId="8" xfId="0" applyNumberFormat="1" applyFont="1" applyBorder="1" applyAlignment="1">
      <alignment horizontal="right" vertical="center" wrapText="1"/>
    </xf>
    <xf numFmtId="0" fontId="0" fillId="2" borderId="31" xfId="0" applyFill="1" applyBorder="1"/>
    <xf numFmtId="0" fontId="0" fillId="2" borderId="18" xfId="0" applyFill="1" applyBorder="1"/>
    <xf numFmtId="4" fontId="0" fillId="2" borderId="13" xfId="0" applyNumberFormat="1" applyFill="1" applyBorder="1"/>
    <xf numFmtId="0" fontId="3" fillId="2" borderId="32" xfId="0" applyFont="1" applyFill="1" applyBorder="1" applyAlignment="1">
      <alignment vertical="center" wrapText="1"/>
    </xf>
    <xf numFmtId="0" fontId="0" fillId="2" borderId="33" xfId="0" applyFill="1" applyBorder="1"/>
    <xf numFmtId="4" fontId="0" fillId="2" borderId="15" xfId="0" applyNumberFormat="1" applyFill="1" applyBorder="1"/>
    <xf numFmtId="4" fontId="3" fillId="0" borderId="4" xfId="0" applyNumberFormat="1" applyFont="1" applyBorder="1" applyAlignment="1">
      <alignment vertical="center" wrapText="1"/>
    </xf>
    <xf numFmtId="4" fontId="0" fillId="2" borderId="18" xfId="0" applyNumberFormat="1" applyFill="1" applyBorder="1"/>
    <xf numFmtId="0" fontId="8" fillId="0" borderId="34" xfId="0" applyFont="1" applyBorder="1" applyAlignment="1">
      <alignment vertical="center" wrapText="1"/>
    </xf>
    <xf numFmtId="0" fontId="8" fillId="0" borderId="34" xfId="0" applyFont="1" applyBorder="1" applyAlignment="1">
      <alignment horizontal="justify" vertical="center" wrapText="1"/>
    </xf>
    <xf numFmtId="0" fontId="3" fillId="0" borderId="34" xfId="0" applyFont="1" applyBorder="1" applyAlignment="1">
      <alignment vertical="center" wrapText="1"/>
    </xf>
    <xf numFmtId="0" fontId="3" fillId="0" borderId="20" xfId="0" applyFont="1" applyBorder="1" applyAlignment="1">
      <alignment vertical="center" wrapText="1"/>
    </xf>
    <xf numFmtId="4" fontId="3" fillId="0" borderId="22" xfId="0" applyNumberFormat="1" applyFont="1" applyBorder="1" applyAlignment="1">
      <alignment vertical="center" wrapText="1"/>
    </xf>
    <xf numFmtId="0" fontId="0" fillId="0" borderId="23" xfId="0" applyBorder="1"/>
    <xf numFmtId="4" fontId="3" fillId="0" borderId="24" xfId="0" applyNumberFormat="1" applyFont="1" applyBorder="1" applyAlignment="1">
      <alignment vertical="center" wrapText="1"/>
    </xf>
    <xf numFmtId="0" fontId="2" fillId="0" borderId="23" xfId="0" applyFont="1" applyFill="1" applyBorder="1" applyAlignment="1">
      <alignment vertical="center" wrapText="1"/>
    </xf>
    <xf numFmtId="0" fontId="29"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9" fillId="0" borderId="6"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0" xfId="0" applyFont="1" applyBorder="1" applyAlignment="1">
      <alignment horizontal="center" vertical="center" wrapText="1"/>
    </xf>
    <xf numFmtId="6" fontId="0" fillId="2" borderId="18" xfId="0" applyNumberFormat="1" applyFill="1" applyBorder="1"/>
    <xf numFmtId="0" fontId="3" fillId="0" borderId="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8" fillId="0" borderId="0" xfId="0" applyFont="1" applyBorder="1" applyAlignment="1">
      <alignment horizontal="justify"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vertical="center" wrapText="1"/>
    </xf>
    <xf numFmtId="0" fontId="33" fillId="2" borderId="34" xfId="0" applyFont="1" applyFill="1" applyBorder="1" applyAlignment="1">
      <alignment vertical="center" wrapText="1"/>
    </xf>
    <xf numFmtId="0" fontId="34" fillId="2" borderId="23" xfId="0" applyFont="1" applyFill="1" applyBorder="1"/>
    <xf numFmtId="4" fontId="32" fillId="2" borderId="24" xfId="0" applyNumberFormat="1" applyFont="1" applyFill="1" applyBorder="1" applyAlignment="1">
      <alignment vertical="center" wrapText="1"/>
    </xf>
    <xf numFmtId="0" fontId="32" fillId="0" borderId="3" xfId="0" applyFont="1" applyBorder="1" applyAlignment="1">
      <alignment vertical="center" wrapText="1"/>
    </xf>
    <xf numFmtId="0" fontId="33" fillId="0" borderId="4" xfId="0" applyFont="1" applyBorder="1" applyAlignment="1">
      <alignment vertical="center" wrapText="1"/>
    </xf>
    <xf numFmtId="0" fontId="33" fillId="0" borderId="34" xfId="0" applyFont="1" applyBorder="1" applyAlignment="1">
      <alignment vertical="center" wrapText="1"/>
    </xf>
    <xf numFmtId="0" fontId="34" fillId="0" borderId="23" xfId="0" applyFont="1" applyBorder="1"/>
    <xf numFmtId="4" fontId="32" fillId="0" borderId="24" xfId="0" applyNumberFormat="1" applyFont="1" applyBorder="1" applyAlignment="1">
      <alignment vertical="center" wrapText="1"/>
    </xf>
    <xf numFmtId="0" fontId="32" fillId="0" borderId="8" xfId="0" applyFont="1" applyBorder="1" applyAlignment="1">
      <alignment vertical="center" wrapText="1"/>
    </xf>
    <xf numFmtId="0" fontId="33" fillId="0" borderId="0" xfId="0" applyFont="1" applyBorder="1" applyAlignment="1">
      <alignment vertical="center" wrapText="1"/>
    </xf>
    <xf numFmtId="0" fontId="34" fillId="0" borderId="37" xfId="0" applyFont="1" applyBorder="1"/>
    <xf numFmtId="4" fontId="32" fillId="0" borderId="39" xfId="0" applyNumberFormat="1" applyFont="1" applyBorder="1" applyAlignment="1">
      <alignment vertical="center" wrapText="1"/>
    </xf>
    <xf numFmtId="0" fontId="0" fillId="2" borderId="32" xfId="0" applyFill="1" applyBorder="1"/>
    <xf numFmtId="4" fontId="0" fillId="2" borderId="13" xfId="0" applyNumberFormat="1" applyFill="1" applyBorder="1" applyAlignment="1">
      <alignment wrapText="1"/>
    </xf>
    <xf numFmtId="4" fontId="0" fillId="2" borderId="15" xfId="0" applyNumberFormat="1" applyFill="1" applyBorder="1" applyAlignment="1">
      <alignment wrapText="1"/>
    </xf>
    <xf numFmtId="0" fontId="14" fillId="2" borderId="19" xfId="0" applyFont="1" applyFill="1" applyBorder="1"/>
    <xf numFmtId="4" fontId="14" fillId="2" borderId="24" xfId="0" applyNumberFormat="1" applyFont="1" applyFill="1" applyBorder="1"/>
    <xf numFmtId="0" fontId="22" fillId="0" borderId="0" xfId="0" applyFont="1"/>
    <xf numFmtId="4" fontId="14" fillId="0" borderId="24" xfId="0" applyNumberFormat="1" applyFont="1" applyBorder="1" applyAlignment="1">
      <alignment wrapText="1"/>
    </xf>
    <xf numFmtId="4" fontId="0" fillId="0" borderId="24" xfId="0" applyNumberFormat="1" applyBorder="1" applyAlignment="1">
      <alignment wrapText="1"/>
    </xf>
    <xf numFmtId="0" fontId="14" fillId="0" borderId="19" xfId="0" applyFont="1" applyBorder="1" applyAlignment="1">
      <alignment wrapText="1"/>
    </xf>
    <xf numFmtId="0" fontId="0" fillId="0" borderId="19" xfId="0" applyBorder="1" applyAlignment="1">
      <alignment wrapText="1"/>
    </xf>
    <xf numFmtId="0" fontId="7" fillId="0" borderId="23" xfId="0" applyFont="1" applyBorder="1" applyAlignment="1">
      <alignment horizontal="justify" vertical="center" wrapText="1"/>
    </xf>
    <xf numFmtId="0" fontId="20" fillId="0" borderId="19" xfId="0" applyFont="1" applyBorder="1" applyAlignment="1">
      <alignment wrapText="1"/>
    </xf>
    <xf numFmtId="0" fontId="20" fillId="0" borderId="23" xfId="0" applyFont="1" applyBorder="1" applyAlignment="1">
      <alignment wrapText="1"/>
    </xf>
    <xf numFmtId="0" fontId="20" fillId="2" borderId="23" xfId="0" applyFont="1" applyFill="1" applyBorder="1" applyAlignment="1">
      <alignment wrapText="1"/>
    </xf>
    <xf numFmtId="0" fontId="20" fillId="2" borderId="19" xfId="0" applyFont="1" applyFill="1" applyBorder="1" applyAlignment="1">
      <alignment wrapText="1"/>
    </xf>
    <xf numFmtId="0" fontId="20" fillId="0" borderId="25" xfId="0" applyFont="1" applyBorder="1" applyAlignment="1">
      <alignment wrapText="1"/>
    </xf>
    <xf numFmtId="0" fontId="20" fillId="0" borderId="26" xfId="0" applyFont="1" applyBorder="1" applyAlignment="1">
      <alignment wrapText="1"/>
    </xf>
    <xf numFmtId="0" fontId="15" fillId="0" borderId="20" xfId="0" applyFont="1" applyBorder="1" applyAlignment="1">
      <alignment horizontal="center" wrapText="1"/>
    </xf>
    <xf numFmtId="0" fontId="20" fillId="0" borderId="21" xfId="0" applyFont="1" applyBorder="1" applyAlignment="1">
      <alignment horizontal="center" wrapText="1"/>
    </xf>
    <xf numFmtId="0" fontId="20" fillId="0" borderId="23" xfId="0" applyFont="1" applyBorder="1" applyAlignment="1">
      <alignment vertical="center" wrapText="1"/>
    </xf>
    <xf numFmtId="0" fontId="4" fillId="0" borderId="0" xfId="0" applyFont="1" applyAlignment="1">
      <alignment vertical="center" wrapText="1"/>
    </xf>
    <xf numFmtId="0" fontId="0" fillId="0" borderId="0" xfId="0" applyAlignment="1">
      <alignment wrapText="1"/>
    </xf>
    <xf numFmtId="0" fontId="8" fillId="0" borderId="0" xfId="0" applyFont="1" applyAlignment="1">
      <alignment horizontal="justify" vertical="center" wrapText="1"/>
    </xf>
    <xf numFmtId="0" fontId="14"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Fill="1" applyBorder="1" applyAlignment="1">
      <alignment vertical="center" wrapText="1"/>
    </xf>
    <xf numFmtId="0" fontId="1" fillId="0" borderId="0" xfId="0" applyFont="1" applyAlignment="1">
      <alignment wrapText="1"/>
    </xf>
    <xf numFmtId="0" fontId="0" fillId="0" borderId="0" xfId="0" applyAlignment="1">
      <alignment vertical="center" wrapText="1"/>
    </xf>
    <xf numFmtId="0" fontId="8" fillId="0" borderId="0" xfId="0" applyFont="1" applyAlignment="1">
      <alignment horizontal="justify" vertical="center"/>
    </xf>
    <xf numFmtId="0" fontId="0" fillId="0" borderId="0" xfId="0" applyAlignment="1"/>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6" fillId="0" borderId="0" xfId="0" applyFont="1" applyAlignment="1">
      <alignment horizontal="justify" vertical="center" wrapText="1"/>
    </xf>
    <xf numFmtId="0" fontId="10" fillId="0" borderId="0" xfId="0" applyFont="1" applyAlignment="1">
      <alignment wrapText="1"/>
    </xf>
    <xf numFmtId="0" fontId="6" fillId="0" borderId="0" xfId="0" applyFont="1" applyAlignment="1">
      <alignment horizontal="justify" vertical="center"/>
    </xf>
    <xf numFmtId="0" fontId="10" fillId="0" borderId="0" xfId="0" applyFont="1" applyAlignment="1"/>
    <xf numFmtId="0" fontId="0" fillId="0" borderId="37" xfId="0" applyBorder="1" applyAlignment="1">
      <alignment wrapText="1"/>
    </xf>
    <xf numFmtId="0" fontId="0" fillId="0" borderId="38" xfId="0" applyBorder="1" applyAlignment="1">
      <alignment wrapText="1"/>
    </xf>
    <xf numFmtId="4" fontId="3" fillId="0" borderId="39" xfId="0" applyNumberFormat="1" applyFont="1" applyBorder="1" applyAlignment="1">
      <alignment vertical="center" wrapText="1"/>
    </xf>
    <xf numFmtId="0" fontId="0" fillId="0" borderId="40" xfId="0" applyBorder="1" applyAlignment="1">
      <alignment vertical="center" wrapText="1"/>
    </xf>
    <xf numFmtId="0" fontId="3" fillId="0" borderId="23" xfId="0" applyFont="1" applyBorder="1" applyAlignment="1">
      <alignment vertical="center" wrapText="1"/>
    </xf>
    <xf numFmtId="0" fontId="0" fillId="0" borderId="23" xfId="0" applyBorder="1" applyAlignment="1">
      <alignment wrapText="1"/>
    </xf>
    <xf numFmtId="0" fontId="3" fillId="0" borderId="24" xfId="0" applyFont="1" applyBorder="1" applyAlignment="1">
      <alignment vertical="center" wrapText="1"/>
    </xf>
    <xf numFmtId="4" fontId="0" fillId="0" borderId="37" xfId="0" applyNumberFormat="1" applyBorder="1" applyAlignment="1">
      <alignment wrapText="1"/>
    </xf>
    <xf numFmtId="4" fontId="0" fillId="0" borderId="38" xfId="0" applyNumberFormat="1" applyBorder="1" applyAlignment="1">
      <alignment wrapText="1"/>
    </xf>
    <xf numFmtId="0" fontId="23" fillId="0" borderId="0" xfId="0" applyFont="1" applyAlignment="1">
      <alignment horizontal="justify" vertical="center" wrapText="1"/>
    </xf>
    <xf numFmtId="0" fontId="24" fillId="0" borderId="0" xfId="0" applyFont="1" applyAlignment="1">
      <alignment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vertical="center" wrapText="1"/>
    </xf>
    <xf numFmtId="0" fontId="24" fillId="0" borderId="3" xfId="0" applyFont="1" applyBorder="1" applyAlignment="1">
      <alignment vertical="center" wrapText="1"/>
    </xf>
    <xf numFmtId="6" fontId="24" fillId="0" borderId="5" xfId="0" applyNumberFormat="1" applyFont="1" applyBorder="1" applyAlignment="1">
      <alignment horizontal="center" vertical="center" wrapText="1"/>
    </xf>
    <xf numFmtId="6" fontId="24" fillId="0" borderId="3" xfId="0" applyNumberFormat="1" applyFont="1" applyBorder="1" applyAlignment="1">
      <alignment horizontal="center" vertical="center" wrapText="1"/>
    </xf>
    <xf numFmtId="0" fontId="24" fillId="0" borderId="5" xfId="0" applyFont="1" applyBorder="1" applyAlignment="1">
      <alignment horizontal="justify" vertical="center" wrapText="1"/>
    </xf>
    <xf numFmtId="0" fontId="24" fillId="0" borderId="3" xfId="0" applyFont="1" applyBorder="1" applyAlignment="1">
      <alignment horizontal="justify" vertical="center" wrapText="1"/>
    </xf>
    <xf numFmtId="0" fontId="24" fillId="0" borderId="7" xfId="0" applyFont="1" applyBorder="1" applyAlignment="1">
      <alignment horizontal="justify" vertical="center" wrapText="1"/>
    </xf>
    <xf numFmtId="6" fontId="24" fillId="0" borderId="7" xfId="0" applyNumberFormat="1" applyFont="1" applyBorder="1" applyAlignment="1">
      <alignment horizontal="center" vertical="center" wrapText="1"/>
    </xf>
    <xf numFmtId="0" fontId="24" fillId="0" borderId="7" xfId="0" applyFont="1" applyBorder="1" applyAlignment="1">
      <alignment vertical="center" wrapText="1"/>
    </xf>
    <xf numFmtId="0" fontId="24" fillId="0" borderId="0" xfId="0" applyFont="1" applyAlignment="1">
      <alignment horizontal="justify" vertical="center" wrapText="1"/>
    </xf>
    <xf numFmtId="0" fontId="24" fillId="0" borderId="9" xfId="0" applyFont="1" applyBorder="1" applyAlignment="1">
      <alignment horizontal="justify" vertical="center" wrapText="1"/>
    </xf>
    <xf numFmtId="0" fontId="24" fillId="0" borderId="9" xfId="0" applyFont="1" applyBorder="1" applyAlignment="1">
      <alignment wrapText="1"/>
    </xf>
    <xf numFmtId="0" fontId="23" fillId="0" borderId="0" xfId="0" applyFont="1" applyFill="1" applyBorder="1" applyAlignment="1">
      <alignment vertical="center" wrapText="1"/>
    </xf>
    <xf numFmtId="0" fontId="24" fillId="0" borderId="0" xfId="0" applyFont="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27"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7" fillId="0" borderId="0" xfId="0" applyFont="1" applyAlignment="1">
      <alignment horizontal="justify" vertical="center" wrapText="1"/>
    </xf>
    <xf numFmtId="0" fontId="10" fillId="0" borderId="0" xfId="0" applyFont="1" applyAlignment="1">
      <alignment vertical="center" wrapText="1"/>
    </xf>
    <xf numFmtId="0" fontId="11" fillId="0" borderId="0" xfId="0" applyFont="1" applyAlignment="1">
      <alignment horizontal="justify" vertical="center" wrapText="1"/>
    </xf>
    <xf numFmtId="0" fontId="3" fillId="0" borderId="19" xfId="0" applyFont="1" applyBorder="1" applyAlignment="1">
      <alignment horizontal="center" vertical="center" wrapText="1"/>
    </xf>
    <xf numFmtId="0" fontId="1" fillId="0" borderId="0" xfId="0" applyFont="1" applyAlignment="1">
      <alignment horizontal="center" wrapText="1"/>
    </xf>
    <xf numFmtId="0" fontId="8" fillId="0" borderId="18" xfId="0" applyFont="1" applyBorder="1" applyAlignment="1">
      <alignment horizontal="justify" vertical="center" wrapText="1"/>
    </xf>
    <xf numFmtId="0" fontId="0" fillId="0" borderId="18" xfId="0" applyBorder="1" applyAlignment="1">
      <alignment wrapText="1"/>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31" fillId="0" borderId="20" xfId="0" applyFont="1" applyBorder="1" applyAlignment="1">
      <alignment horizontal="center" vertical="center" wrapText="1"/>
    </xf>
    <xf numFmtId="0" fontId="30" fillId="0" borderId="25" xfId="0" applyFont="1" applyBorder="1" applyAlignment="1">
      <alignment wrapText="1"/>
    </xf>
    <xf numFmtId="0" fontId="31" fillId="0" borderId="22" xfId="0" applyFont="1" applyBorder="1" applyAlignment="1">
      <alignment horizontal="center" vertical="center" wrapText="1"/>
    </xf>
    <xf numFmtId="0" fontId="30" fillId="0" borderId="27" xfId="0" applyFont="1" applyBorder="1" applyAlignment="1">
      <alignment wrapText="1"/>
    </xf>
    <xf numFmtId="0" fontId="0" fillId="0" borderId="11" xfId="0" applyBorder="1" applyAlignment="1">
      <alignment wrapText="1"/>
    </xf>
    <xf numFmtId="0" fontId="0" fillId="0" borderId="12" xfId="0"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abSelected="1" workbookViewId="0">
      <selection activeCell="R19" sqref="R19"/>
    </sheetView>
  </sheetViews>
  <sheetFormatPr defaultRowHeight="12.75" x14ac:dyDescent="0.2"/>
  <cols>
    <col min="1" max="9" width="9.140625" style="38"/>
    <col min="10" max="10" width="16" style="38" customWidth="1"/>
    <col min="11" max="11" width="9.140625" style="38"/>
    <col min="12" max="12" width="3.140625" style="38" customWidth="1"/>
    <col min="13" max="13" width="9.140625" style="38"/>
    <col min="14" max="14" width="4" style="38" customWidth="1"/>
    <col min="15" max="15" width="3.5703125" style="38" customWidth="1"/>
    <col min="16" max="16384" width="9.140625" style="38"/>
  </cols>
  <sheetData>
    <row r="1" spans="1:14" ht="18" x14ac:dyDescent="0.25">
      <c r="A1" s="38" t="s">
        <v>351</v>
      </c>
      <c r="J1" s="133" t="s">
        <v>1627</v>
      </c>
    </row>
    <row r="3" spans="1:14" ht="15.75" x14ac:dyDescent="0.25">
      <c r="C3" s="39"/>
      <c r="D3" s="39" t="s">
        <v>1508</v>
      </c>
      <c r="E3" s="39"/>
      <c r="F3" s="39"/>
      <c r="G3" s="39"/>
      <c r="H3" s="39"/>
      <c r="I3" s="39"/>
      <c r="J3" s="39"/>
      <c r="K3" s="39"/>
      <c r="L3" s="39"/>
      <c r="M3" s="39"/>
      <c r="N3" s="39"/>
    </row>
    <row r="4" spans="1:14" ht="15.75" x14ac:dyDescent="0.25">
      <c r="C4" s="39" t="s">
        <v>1509</v>
      </c>
      <c r="D4" s="39"/>
      <c r="E4" s="39"/>
      <c r="F4" s="39"/>
      <c r="G4" s="39"/>
      <c r="H4" s="39"/>
      <c r="I4" s="39"/>
      <c r="J4" s="39"/>
      <c r="K4" s="39"/>
      <c r="L4" s="39"/>
      <c r="M4" s="39"/>
      <c r="N4" s="39"/>
    </row>
    <row r="5" spans="1:14" ht="15.75" x14ac:dyDescent="0.25">
      <c r="C5" s="39"/>
      <c r="D5" s="39" t="s">
        <v>1530</v>
      </c>
      <c r="E5" s="39"/>
      <c r="F5" s="39"/>
      <c r="G5" s="39"/>
      <c r="H5" s="39"/>
      <c r="I5" s="39"/>
      <c r="J5" s="39"/>
      <c r="K5" s="39"/>
      <c r="L5" s="39"/>
      <c r="M5" s="39"/>
      <c r="N5" s="39"/>
    </row>
    <row r="6" spans="1:14" ht="15.75" x14ac:dyDescent="0.25">
      <c r="C6" s="39"/>
      <c r="D6" s="39"/>
      <c r="E6" s="39"/>
      <c r="F6" s="39" t="s">
        <v>1510</v>
      </c>
      <c r="G6" s="39"/>
      <c r="H6" s="39"/>
      <c r="I6" s="39"/>
      <c r="J6" s="39"/>
      <c r="K6" s="39"/>
      <c r="L6" s="39"/>
      <c r="M6" s="39"/>
      <c r="N6" s="39"/>
    </row>
    <row r="7" spans="1:14" ht="15.75" x14ac:dyDescent="0.25">
      <c r="C7" s="40"/>
      <c r="D7" s="40"/>
      <c r="E7" s="40"/>
      <c r="F7" s="40"/>
      <c r="G7" s="40"/>
      <c r="H7" s="40"/>
      <c r="I7" s="40"/>
      <c r="J7" s="40"/>
      <c r="K7" s="40"/>
      <c r="L7" s="40"/>
      <c r="M7" s="40"/>
      <c r="N7" s="40"/>
    </row>
    <row r="8" spans="1:14" ht="15.75" x14ac:dyDescent="0.25">
      <c r="A8" s="39" t="s">
        <v>1600</v>
      </c>
      <c r="B8" s="39"/>
      <c r="C8" s="39"/>
      <c r="D8" s="39"/>
      <c r="E8" s="39"/>
      <c r="F8" s="39"/>
      <c r="G8" s="39"/>
      <c r="H8" s="39"/>
      <c r="I8" s="39"/>
      <c r="J8" s="39"/>
      <c r="K8" s="39"/>
      <c r="L8" s="39"/>
      <c r="M8" s="39"/>
      <c r="N8" s="39"/>
    </row>
    <row r="9" spans="1:14" ht="15.75" x14ac:dyDescent="0.25">
      <c r="A9" s="39" t="s">
        <v>1601</v>
      </c>
      <c r="B9" s="39"/>
      <c r="C9" s="39"/>
      <c r="D9" s="39"/>
      <c r="E9" s="39"/>
      <c r="F9" s="39"/>
      <c r="G9" s="39"/>
      <c r="H9" s="39"/>
      <c r="I9" s="39"/>
      <c r="J9" s="39"/>
      <c r="K9" s="39"/>
      <c r="L9" s="39"/>
      <c r="M9" s="39"/>
      <c r="N9" s="39"/>
    </row>
    <row r="10" spans="1:14" ht="15.75" x14ac:dyDescent="0.25">
      <c r="A10" s="39" t="s">
        <v>1602</v>
      </c>
      <c r="B10" s="39"/>
      <c r="C10" s="39"/>
      <c r="D10" s="39"/>
      <c r="E10" s="39"/>
      <c r="F10" s="39"/>
      <c r="G10" s="39"/>
      <c r="H10" s="39"/>
      <c r="I10" s="39"/>
      <c r="J10" s="39"/>
      <c r="K10" s="39"/>
      <c r="L10" s="39"/>
      <c r="M10" s="39"/>
      <c r="N10" s="39"/>
    </row>
    <row r="12" spans="1:14" x14ac:dyDescent="0.2">
      <c r="A12" s="38" t="s">
        <v>1603</v>
      </c>
    </row>
    <row r="13" spans="1:14" ht="13.5" thickBot="1" x14ac:dyDescent="0.25"/>
    <row r="14" spans="1:14" ht="48" customHeight="1" x14ac:dyDescent="0.3">
      <c r="A14" s="145" t="s">
        <v>1604</v>
      </c>
      <c r="B14" s="146"/>
      <c r="C14" s="146"/>
      <c r="D14" s="146"/>
      <c r="E14" s="146"/>
      <c r="F14" s="146"/>
      <c r="G14" s="146"/>
      <c r="H14" s="146"/>
      <c r="I14" s="47" t="s">
        <v>1609</v>
      </c>
      <c r="J14" s="48" t="s">
        <v>1610</v>
      </c>
    </row>
    <row r="15" spans="1:14" x14ac:dyDescent="0.2">
      <c r="A15" s="138" t="s">
        <v>352</v>
      </c>
      <c r="B15" s="139"/>
      <c r="C15" s="139"/>
      <c r="D15" s="139"/>
      <c r="E15" s="139"/>
      <c r="F15" s="139"/>
      <c r="G15" s="139"/>
      <c r="H15" s="139"/>
      <c r="I15" s="136"/>
      <c r="J15" s="134">
        <f>SUM('B,1, medicale'!G127)</f>
        <v>0</v>
      </c>
    </row>
    <row r="16" spans="1:14" x14ac:dyDescent="0.2">
      <c r="A16" s="140"/>
      <c r="B16" s="139"/>
      <c r="C16" s="139"/>
      <c r="D16" s="139"/>
      <c r="E16" s="139"/>
      <c r="F16" s="139"/>
      <c r="G16" s="139"/>
      <c r="H16" s="139"/>
      <c r="I16" s="137"/>
      <c r="J16" s="135"/>
    </row>
    <row r="17" spans="1:10" x14ac:dyDescent="0.2">
      <c r="A17" s="140"/>
      <c r="B17" s="139"/>
      <c r="C17" s="139"/>
      <c r="D17" s="139"/>
      <c r="E17" s="139"/>
      <c r="F17" s="139"/>
      <c r="G17" s="139"/>
      <c r="H17" s="139"/>
      <c r="I17" s="137"/>
      <c r="J17" s="135"/>
    </row>
    <row r="18" spans="1:10" x14ac:dyDescent="0.2">
      <c r="A18" s="147" t="s">
        <v>1607</v>
      </c>
      <c r="B18" s="139"/>
      <c r="C18" s="139"/>
      <c r="D18" s="139"/>
      <c r="E18" s="139"/>
      <c r="F18" s="139"/>
      <c r="G18" s="139"/>
      <c r="H18" s="139"/>
      <c r="I18" s="136"/>
      <c r="J18" s="134">
        <f>SUM('B.2 chirurgicale'!H156)</f>
        <v>0</v>
      </c>
    </row>
    <row r="19" spans="1:10" ht="21" customHeight="1" x14ac:dyDescent="0.2">
      <c r="A19" s="140"/>
      <c r="B19" s="139"/>
      <c r="C19" s="139"/>
      <c r="D19" s="139"/>
      <c r="E19" s="139"/>
      <c r="F19" s="139"/>
      <c r="G19" s="139"/>
      <c r="H19" s="139"/>
      <c r="I19" s="137"/>
      <c r="J19" s="135"/>
    </row>
    <row r="20" spans="1:10" ht="21" customHeight="1" x14ac:dyDescent="0.2">
      <c r="A20" s="138" t="s">
        <v>1608</v>
      </c>
      <c r="B20" s="139"/>
      <c r="C20" s="139"/>
      <c r="D20" s="139"/>
      <c r="E20" s="139"/>
      <c r="F20" s="139"/>
      <c r="G20" s="139"/>
      <c r="H20" s="139"/>
      <c r="I20" s="136"/>
      <c r="J20" s="134">
        <f>SUM('B 3,2,'!F123)</f>
        <v>0</v>
      </c>
    </row>
    <row r="21" spans="1:10" ht="21" customHeight="1" x14ac:dyDescent="0.2">
      <c r="A21" s="140"/>
      <c r="B21" s="139"/>
      <c r="C21" s="139"/>
      <c r="D21" s="139"/>
      <c r="E21" s="139"/>
      <c r="F21" s="139"/>
      <c r="G21" s="139"/>
      <c r="H21" s="139"/>
      <c r="I21" s="137"/>
      <c r="J21" s="135"/>
    </row>
    <row r="22" spans="1:10" ht="21" customHeight="1" x14ac:dyDescent="0.2">
      <c r="A22" s="140"/>
      <c r="B22" s="139"/>
      <c r="C22" s="139"/>
      <c r="D22" s="139"/>
      <c r="E22" s="139"/>
      <c r="F22" s="139"/>
      <c r="G22" s="139"/>
      <c r="H22" s="139"/>
      <c r="I22" s="137"/>
      <c r="J22" s="135"/>
    </row>
    <row r="23" spans="1:10" ht="21" customHeight="1" x14ac:dyDescent="0.2">
      <c r="A23" s="140"/>
      <c r="B23" s="139"/>
      <c r="C23" s="139"/>
      <c r="D23" s="139"/>
      <c r="E23" s="139"/>
      <c r="F23" s="139"/>
      <c r="G23" s="139"/>
      <c r="H23" s="139"/>
      <c r="I23" s="137"/>
      <c r="J23" s="135"/>
    </row>
    <row r="24" spans="1:10" x14ac:dyDescent="0.2">
      <c r="A24" s="138" t="s">
        <v>782</v>
      </c>
      <c r="B24" s="139"/>
      <c r="C24" s="139"/>
      <c r="D24" s="139"/>
      <c r="E24" s="139"/>
      <c r="F24" s="139"/>
      <c r="G24" s="139"/>
      <c r="H24" s="139"/>
      <c r="I24" s="136"/>
      <c r="J24" s="134">
        <f>SUM('B 3,2,'!F123-'B 3,2,'!F125)</f>
        <v>0</v>
      </c>
    </row>
    <row r="25" spans="1:10" x14ac:dyDescent="0.2">
      <c r="A25" s="140"/>
      <c r="B25" s="139"/>
      <c r="C25" s="139"/>
      <c r="D25" s="139"/>
      <c r="E25" s="139"/>
      <c r="F25" s="139"/>
      <c r="G25" s="139"/>
      <c r="H25" s="139"/>
      <c r="I25" s="137"/>
      <c r="J25" s="135"/>
    </row>
    <row r="26" spans="1:10" x14ac:dyDescent="0.2">
      <c r="A26" s="140"/>
      <c r="B26" s="139"/>
      <c r="C26" s="139"/>
      <c r="D26" s="139"/>
      <c r="E26" s="139"/>
      <c r="F26" s="139"/>
      <c r="G26" s="139"/>
      <c r="H26" s="139"/>
      <c r="I26" s="137"/>
      <c r="J26" s="135"/>
    </row>
    <row r="27" spans="1:10" ht="25.5" customHeight="1" x14ac:dyDescent="0.2">
      <c r="A27" s="140"/>
      <c r="B27" s="139"/>
      <c r="C27" s="139"/>
      <c r="D27" s="139"/>
      <c r="E27" s="139"/>
      <c r="F27" s="139"/>
      <c r="G27" s="139"/>
      <c r="H27" s="139"/>
      <c r="I27" s="137"/>
      <c r="J27" s="135"/>
    </row>
    <row r="28" spans="1:10" x14ac:dyDescent="0.2">
      <c r="A28" s="138" t="s">
        <v>1032</v>
      </c>
      <c r="B28" s="139"/>
      <c r="C28" s="139"/>
      <c r="D28" s="139"/>
      <c r="E28" s="139"/>
      <c r="F28" s="139"/>
      <c r="G28" s="139"/>
      <c r="H28" s="139"/>
      <c r="I28" s="136"/>
      <c r="J28" s="134">
        <f>SUM('B 4,1,'!J235)</f>
        <v>0</v>
      </c>
    </row>
    <row r="29" spans="1:10" x14ac:dyDescent="0.2">
      <c r="A29" s="140"/>
      <c r="B29" s="139"/>
      <c r="C29" s="139"/>
      <c r="D29" s="139"/>
      <c r="E29" s="139"/>
      <c r="F29" s="139"/>
      <c r="G29" s="139"/>
      <c r="H29" s="139"/>
      <c r="I29" s="137"/>
      <c r="J29" s="135"/>
    </row>
    <row r="30" spans="1:10" x14ac:dyDescent="0.2">
      <c r="A30" s="140"/>
      <c r="B30" s="139"/>
      <c r="C30" s="139"/>
      <c r="D30" s="139"/>
      <c r="E30" s="139"/>
      <c r="F30" s="139"/>
      <c r="G30" s="139"/>
      <c r="H30" s="139"/>
      <c r="I30" s="137"/>
      <c r="J30" s="135"/>
    </row>
    <row r="31" spans="1:10" x14ac:dyDescent="0.2">
      <c r="A31" s="140"/>
      <c r="B31" s="139"/>
      <c r="C31" s="139"/>
      <c r="D31" s="139"/>
      <c r="E31" s="139"/>
      <c r="F31" s="139"/>
      <c r="G31" s="139"/>
      <c r="H31" s="139"/>
      <c r="I31" s="137"/>
      <c r="J31" s="135"/>
    </row>
    <row r="32" spans="1:10" x14ac:dyDescent="0.2">
      <c r="A32" s="140"/>
      <c r="B32" s="139"/>
      <c r="C32" s="139"/>
      <c r="D32" s="139"/>
      <c r="E32" s="139"/>
      <c r="F32" s="139"/>
      <c r="G32" s="139"/>
      <c r="H32" s="139"/>
      <c r="I32" s="137"/>
      <c r="J32" s="135"/>
    </row>
    <row r="33" spans="1:16" x14ac:dyDescent="0.2">
      <c r="A33" s="140"/>
      <c r="B33" s="139"/>
      <c r="C33" s="139"/>
      <c r="D33" s="139"/>
      <c r="E33" s="139"/>
      <c r="F33" s="139"/>
      <c r="G33" s="139"/>
      <c r="H33" s="139"/>
      <c r="I33" s="137"/>
      <c r="J33" s="135"/>
    </row>
    <row r="34" spans="1:16" x14ac:dyDescent="0.2">
      <c r="A34" s="138" t="s">
        <v>1354</v>
      </c>
      <c r="B34" s="139"/>
      <c r="C34" s="139"/>
      <c r="D34" s="139"/>
      <c r="E34" s="139"/>
      <c r="F34" s="139"/>
      <c r="G34" s="139"/>
      <c r="H34" s="139"/>
      <c r="I34" s="136"/>
      <c r="J34" s="134">
        <f>SUM('B 4,2,'!J111)</f>
        <v>0</v>
      </c>
    </row>
    <row r="35" spans="1:16" x14ac:dyDescent="0.2">
      <c r="A35" s="140"/>
      <c r="B35" s="139"/>
      <c r="C35" s="139"/>
      <c r="D35" s="139"/>
      <c r="E35" s="139"/>
      <c r="F35" s="139"/>
      <c r="G35" s="139"/>
      <c r="H35" s="139"/>
      <c r="I35" s="137"/>
      <c r="J35" s="135"/>
    </row>
    <row r="36" spans="1:16" x14ac:dyDescent="0.2">
      <c r="A36" s="140"/>
      <c r="B36" s="139"/>
      <c r="C36" s="139"/>
      <c r="D36" s="139"/>
      <c r="E36" s="139"/>
      <c r="F36" s="139"/>
      <c r="G36" s="139"/>
      <c r="H36" s="139"/>
      <c r="I36" s="137"/>
      <c r="J36" s="135"/>
    </row>
    <row r="37" spans="1:16" x14ac:dyDescent="0.2">
      <c r="A37" s="140"/>
      <c r="B37" s="139"/>
      <c r="C37" s="139"/>
      <c r="D37" s="139"/>
      <c r="E37" s="139"/>
      <c r="F37" s="139"/>
      <c r="G37" s="139"/>
      <c r="H37" s="139"/>
      <c r="I37" s="137"/>
      <c r="J37" s="135"/>
    </row>
    <row r="38" spans="1:16" x14ac:dyDescent="0.2">
      <c r="A38" s="140"/>
      <c r="B38" s="139"/>
      <c r="C38" s="139"/>
      <c r="D38" s="139"/>
      <c r="E38" s="139"/>
      <c r="F38" s="139"/>
      <c r="G38" s="139"/>
      <c r="H38" s="139"/>
      <c r="I38" s="137"/>
      <c r="J38" s="135"/>
    </row>
    <row r="39" spans="1:16" x14ac:dyDescent="0.2">
      <c r="A39" s="140"/>
      <c r="B39" s="139"/>
      <c r="C39" s="139"/>
      <c r="D39" s="139"/>
      <c r="E39" s="139"/>
      <c r="F39" s="139"/>
      <c r="G39" s="139"/>
      <c r="H39" s="139"/>
      <c r="I39" s="137"/>
      <c r="J39" s="135"/>
    </row>
    <row r="40" spans="1:16" x14ac:dyDescent="0.2">
      <c r="A40" s="141" t="s">
        <v>1605</v>
      </c>
      <c r="B40" s="142"/>
      <c r="C40" s="142"/>
      <c r="D40" s="142"/>
      <c r="E40" s="142"/>
      <c r="F40" s="142"/>
      <c r="G40" s="142"/>
      <c r="H40" s="142"/>
      <c r="I40" s="131"/>
      <c r="J40" s="132">
        <f>SUM('B 3,2,'!F125)</f>
        <v>0</v>
      </c>
    </row>
    <row r="41" spans="1:16" ht="16.5" customHeight="1" thickBot="1" x14ac:dyDescent="0.25">
      <c r="A41" s="143" t="s">
        <v>1606</v>
      </c>
      <c r="B41" s="144"/>
      <c r="C41" s="144"/>
      <c r="D41" s="144"/>
      <c r="E41" s="144"/>
      <c r="F41" s="144"/>
      <c r="G41" s="144"/>
      <c r="H41" s="144"/>
      <c r="I41" s="49"/>
      <c r="J41" s="50">
        <f>SUM('evaluare covid'!F156)</f>
        <v>0</v>
      </c>
    </row>
    <row r="42" spans="1:16" ht="18.75" thickBot="1" x14ac:dyDescent="0.3">
      <c r="E42" s="51" t="s">
        <v>1611</v>
      </c>
      <c r="F42" s="51"/>
      <c r="G42" s="52"/>
      <c r="H42" s="52"/>
      <c r="I42" s="52"/>
      <c r="J42" s="53">
        <f>SUM(J15:J41)</f>
        <v>0</v>
      </c>
    </row>
    <row r="45" spans="1:16" ht="15" x14ac:dyDescent="0.25">
      <c r="A45" s="151" t="s">
        <v>1529</v>
      </c>
      <c r="B45" s="149"/>
      <c r="C45" s="149"/>
      <c r="D45" s="149"/>
      <c r="E45" s="149"/>
      <c r="F45" s="149"/>
      <c r="G45" s="149"/>
      <c r="H45" s="149"/>
      <c r="I45" s="149"/>
      <c r="J45" s="149"/>
      <c r="K45" s="149"/>
      <c r="L45" s="149"/>
      <c r="M45" s="149"/>
      <c r="N45" s="149"/>
      <c r="O45" s="149"/>
      <c r="P45" s="149"/>
    </row>
    <row r="46" spans="1:16" ht="26.25" customHeight="1" x14ac:dyDescent="0.25">
      <c r="A46" s="151" t="s">
        <v>1523</v>
      </c>
      <c r="B46" s="149"/>
      <c r="C46" s="149"/>
      <c r="D46" s="149"/>
      <c r="E46" s="149"/>
      <c r="F46" s="149"/>
      <c r="G46" s="149"/>
      <c r="H46" s="149"/>
      <c r="I46" s="149"/>
      <c r="J46" s="149"/>
      <c r="K46" s="149"/>
      <c r="L46" s="149"/>
      <c r="M46" s="149"/>
      <c r="N46" s="149"/>
      <c r="O46" s="149"/>
      <c r="P46" s="149"/>
    </row>
    <row r="47" spans="1:16" ht="30" customHeight="1" x14ac:dyDescent="0.25">
      <c r="A47" s="151" t="s">
        <v>1524</v>
      </c>
      <c r="B47" s="149"/>
      <c r="C47" s="149"/>
      <c r="D47" s="149"/>
      <c r="E47" s="149"/>
      <c r="F47" s="149"/>
      <c r="G47" s="149"/>
      <c r="H47" s="149"/>
      <c r="I47" s="149"/>
      <c r="J47" s="149"/>
      <c r="K47" s="149"/>
      <c r="L47" s="149"/>
      <c r="M47" s="149"/>
      <c r="N47" s="149"/>
      <c r="O47" s="149"/>
      <c r="P47" s="149"/>
    </row>
    <row r="48" spans="1:16" ht="15" x14ac:dyDescent="0.25">
      <c r="A48" s="151" t="s">
        <v>1525</v>
      </c>
      <c r="B48" s="149"/>
      <c r="C48" s="149"/>
      <c r="D48" s="149"/>
      <c r="E48" s="149"/>
      <c r="F48" s="149"/>
      <c r="G48" s="149"/>
      <c r="H48" s="149"/>
      <c r="I48" s="149"/>
      <c r="J48" s="149"/>
      <c r="K48" s="149"/>
      <c r="L48" s="149"/>
      <c r="M48" s="149"/>
      <c r="N48" s="149"/>
      <c r="O48" s="149"/>
      <c r="P48" s="149"/>
    </row>
    <row r="49" spans="1:17" ht="29.25" customHeight="1" x14ac:dyDescent="0.25">
      <c r="A49" s="151" t="s">
        <v>1526</v>
      </c>
      <c r="B49" s="149"/>
      <c r="C49" s="149"/>
      <c r="D49" s="149"/>
      <c r="E49" s="149"/>
      <c r="F49" s="149"/>
      <c r="G49" s="149"/>
      <c r="H49" s="149"/>
      <c r="I49" s="149"/>
      <c r="J49" s="149"/>
      <c r="K49" s="149"/>
      <c r="L49" s="149"/>
      <c r="M49" s="149"/>
      <c r="N49" s="149"/>
      <c r="O49" s="149"/>
      <c r="P49" s="149"/>
    </row>
    <row r="50" spans="1:17" ht="21.75" customHeight="1" x14ac:dyDescent="0.25">
      <c r="A50" s="151" t="s">
        <v>1527</v>
      </c>
      <c r="B50" s="149"/>
      <c r="C50" s="149"/>
      <c r="D50" s="149"/>
      <c r="E50" s="149"/>
      <c r="F50" s="149"/>
      <c r="G50" s="149"/>
      <c r="H50" s="149"/>
      <c r="I50" s="149"/>
      <c r="J50" s="149"/>
      <c r="K50" s="149"/>
      <c r="L50" s="149"/>
      <c r="M50" s="149"/>
      <c r="N50" s="149"/>
      <c r="O50" s="149"/>
      <c r="P50" s="149"/>
    </row>
    <row r="51" spans="1:17" ht="21.75" customHeight="1" x14ac:dyDescent="0.25">
      <c r="A51" s="41" t="s">
        <v>1531</v>
      </c>
      <c r="B51" s="16"/>
      <c r="C51" s="16"/>
      <c r="D51" s="16"/>
      <c r="E51" s="16"/>
      <c r="F51" s="16"/>
      <c r="G51" s="16"/>
      <c r="H51" s="16"/>
      <c r="I51" s="16"/>
      <c r="J51" s="16"/>
      <c r="K51" s="16"/>
      <c r="L51" s="16"/>
      <c r="M51" s="16"/>
      <c r="N51" s="16"/>
      <c r="O51" s="16"/>
      <c r="P51" s="16"/>
    </row>
    <row r="52" spans="1:17" ht="32.25" customHeight="1" x14ac:dyDescent="0.25">
      <c r="A52" s="151" t="s">
        <v>1528</v>
      </c>
      <c r="B52" s="149"/>
      <c r="C52" s="149"/>
      <c r="D52" s="149"/>
      <c r="E52" s="149"/>
      <c r="F52" s="149"/>
      <c r="G52" s="149"/>
      <c r="H52" s="149"/>
      <c r="I52" s="149"/>
      <c r="J52" s="149"/>
      <c r="K52" s="149"/>
      <c r="L52" s="149"/>
      <c r="M52" s="149"/>
      <c r="N52" s="149"/>
      <c r="O52" s="149"/>
      <c r="P52" s="149"/>
      <c r="Q52" s="42"/>
    </row>
    <row r="53" spans="1:17" ht="42.75" customHeight="1" x14ac:dyDescent="0.25">
      <c r="A53" s="151" t="s">
        <v>1511</v>
      </c>
      <c r="B53" s="149"/>
      <c r="C53" s="149"/>
      <c r="D53" s="149"/>
      <c r="E53" s="149"/>
      <c r="F53" s="149"/>
      <c r="G53" s="149"/>
      <c r="H53" s="149"/>
      <c r="I53" s="149"/>
      <c r="J53" s="149"/>
      <c r="K53" s="149"/>
      <c r="L53" s="149"/>
      <c r="M53" s="149"/>
      <c r="N53" s="149"/>
      <c r="O53" s="149"/>
      <c r="P53" s="149"/>
    </row>
    <row r="54" spans="1:17" ht="35.25" customHeight="1" x14ac:dyDescent="0.25">
      <c r="A54" s="151" t="s">
        <v>1512</v>
      </c>
      <c r="B54" s="149"/>
      <c r="C54" s="149"/>
      <c r="D54" s="149"/>
      <c r="E54" s="149"/>
      <c r="F54" s="149"/>
      <c r="G54" s="149"/>
      <c r="H54" s="149"/>
      <c r="I54" s="149"/>
      <c r="J54" s="149"/>
      <c r="K54" s="149"/>
      <c r="L54" s="149"/>
      <c r="M54" s="149"/>
      <c r="N54" s="149"/>
      <c r="O54" s="149"/>
      <c r="P54" s="149"/>
    </row>
    <row r="55" spans="1:17" ht="24.75" customHeight="1" x14ac:dyDescent="0.25">
      <c r="A55" s="151" t="s">
        <v>1513</v>
      </c>
      <c r="B55" s="149"/>
      <c r="C55" s="149"/>
      <c r="D55" s="149"/>
      <c r="E55" s="149"/>
      <c r="F55" s="149"/>
      <c r="G55" s="149"/>
      <c r="H55" s="149"/>
      <c r="I55" s="149"/>
      <c r="J55" s="149"/>
      <c r="K55" s="149"/>
      <c r="L55" s="149"/>
      <c r="M55" s="149"/>
      <c r="N55" s="149"/>
      <c r="O55" s="149"/>
      <c r="P55" s="149"/>
    </row>
    <row r="56" spans="1:17" ht="42" customHeight="1" x14ac:dyDescent="0.25">
      <c r="A56" s="151" t="s">
        <v>1514</v>
      </c>
      <c r="B56" s="149"/>
      <c r="C56" s="149"/>
      <c r="D56" s="149"/>
      <c r="E56" s="149"/>
      <c r="F56" s="149"/>
      <c r="G56" s="149"/>
      <c r="H56" s="149"/>
      <c r="I56" s="149"/>
      <c r="J56" s="149"/>
      <c r="K56" s="149"/>
      <c r="L56" s="149"/>
      <c r="M56" s="149"/>
      <c r="N56" s="149"/>
      <c r="O56" s="149"/>
      <c r="P56" s="149"/>
    </row>
    <row r="57" spans="1:17" ht="15" x14ac:dyDescent="0.25">
      <c r="A57" s="151" t="s">
        <v>1515</v>
      </c>
      <c r="B57" s="149"/>
      <c r="C57" s="149"/>
      <c r="D57" s="149"/>
      <c r="E57" s="149"/>
      <c r="F57" s="149"/>
      <c r="G57" s="149"/>
      <c r="H57" s="149"/>
      <c r="I57" s="149"/>
      <c r="J57" s="149"/>
      <c r="K57" s="149"/>
      <c r="L57" s="149"/>
      <c r="M57" s="149"/>
      <c r="N57" s="149"/>
      <c r="O57" s="149"/>
      <c r="P57" s="149"/>
    </row>
    <row r="58" spans="1:17" ht="26.25" customHeight="1" x14ac:dyDescent="0.25">
      <c r="A58" s="151" t="s">
        <v>1516</v>
      </c>
      <c r="B58" s="149"/>
      <c r="C58" s="149"/>
      <c r="D58" s="149"/>
      <c r="E58" s="149"/>
      <c r="F58" s="149"/>
      <c r="G58" s="149"/>
      <c r="H58" s="149"/>
      <c r="I58" s="149"/>
      <c r="J58" s="149"/>
      <c r="K58" s="149"/>
      <c r="L58" s="149"/>
      <c r="M58" s="149"/>
      <c r="N58" s="149"/>
      <c r="O58" s="149"/>
      <c r="P58" s="149"/>
    </row>
    <row r="59" spans="1:17" ht="15" x14ac:dyDescent="0.25">
      <c r="A59" s="151" t="s">
        <v>1517</v>
      </c>
      <c r="B59" s="149"/>
      <c r="C59" s="149"/>
      <c r="D59" s="149"/>
      <c r="E59" s="149"/>
      <c r="F59" s="149"/>
      <c r="G59" s="149"/>
      <c r="H59" s="149"/>
      <c r="I59" s="149"/>
      <c r="J59" s="149"/>
      <c r="K59" s="149"/>
      <c r="L59" s="149"/>
      <c r="M59" s="149"/>
      <c r="N59" s="149"/>
      <c r="O59" s="149"/>
      <c r="P59" s="149"/>
    </row>
    <row r="60" spans="1:17" ht="15" x14ac:dyDescent="0.25">
      <c r="A60" s="151" t="s">
        <v>1518</v>
      </c>
      <c r="B60" s="149"/>
      <c r="C60" s="149"/>
      <c r="D60" s="149"/>
      <c r="E60" s="149"/>
      <c r="F60" s="149"/>
      <c r="G60" s="149"/>
      <c r="H60" s="149"/>
      <c r="I60" s="149"/>
      <c r="J60" s="149"/>
      <c r="K60" s="149"/>
      <c r="L60" s="149"/>
      <c r="M60" s="149"/>
      <c r="N60" s="149"/>
      <c r="O60" s="149"/>
      <c r="P60" s="149"/>
    </row>
    <row r="61" spans="1:17" ht="31.5" customHeight="1" x14ac:dyDescent="0.25">
      <c r="A61" s="151" t="s">
        <v>1519</v>
      </c>
      <c r="B61" s="149"/>
      <c r="C61" s="149"/>
      <c r="D61" s="149"/>
      <c r="E61" s="149"/>
      <c r="F61" s="149"/>
      <c r="G61" s="149"/>
      <c r="H61" s="149"/>
      <c r="I61" s="149"/>
      <c r="J61" s="149"/>
      <c r="K61" s="149"/>
      <c r="L61" s="149"/>
      <c r="M61" s="149"/>
      <c r="N61" s="149"/>
      <c r="O61" s="149"/>
      <c r="P61" s="149"/>
    </row>
    <row r="62" spans="1:17" ht="15" x14ac:dyDescent="0.25">
      <c r="A62" s="151" t="s">
        <v>1520</v>
      </c>
      <c r="B62" s="149"/>
      <c r="C62" s="149"/>
      <c r="D62" s="149"/>
      <c r="E62" s="149"/>
      <c r="F62" s="149"/>
      <c r="G62" s="149"/>
      <c r="H62" s="149"/>
      <c r="I62" s="149"/>
      <c r="J62" s="149"/>
      <c r="K62" s="149"/>
      <c r="L62" s="149"/>
      <c r="M62" s="149"/>
      <c r="N62" s="149"/>
      <c r="O62" s="149"/>
      <c r="P62" s="149"/>
    </row>
    <row r="63" spans="1:17" ht="32.25" customHeight="1" x14ac:dyDescent="0.25">
      <c r="A63" s="151" t="s">
        <v>1521</v>
      </c>
      <c r="B63" s="149"/>
      <c r="C63" s="149"/>
      <c r="D63" s="149"/>
      <c r="E63" s="149"/>
      <c r="F63" s="149"/>
      <c r="G63" s="149"/>
      <c r="H63" s="149"/>
      <c r="I63" s="149"/>
      <c r="J63" s="149"/>
      <c r="K63" s="149"/>
      <c r="L63" s="149"/>
      <c r="M63" s="149"/>
      <c r="N63" s="149"/>
      <c r="O63" s="149"/>
      <c r="P63" s="149"/>
    </row>
    <row r="64" spans="1:17" ht="30.75" customHeight="1" x14ac:dyDescent="0.25">
      <c r="A64" s="151" t="s">
        <v>1522</v>
      </c>
      <c r="B64" s="149"/>
      <c r="C64" s="149"/>
      <c r="D64" s="149"/>
      <c r="E64" s="149"/>
      <c r="F64" s="149"/>
      <c r="G64" s="149"/>
      <c r="H64" s="149"/>
      <c r="I64" s="149"/>
      <c r="J64" s="149"/>
      <c r="K64" s="149"/>
      <c r="L64" s="149"/>
      <c r="M64" s="149"/>
      <c r="N64" s="149"/>
      <c r="O64" s="149"/>
      <c r="P64" s="149"/>
    </row>
    <row r="66" spans="1:16" x14ac:dyDescent="0.2">
      <c r="A66" s="148" t="s">
        <v>1532</v>
      </c>
      <c r="B66" s="149"/>
      <c r="C66" s="149"/>
      <c r="D66" s="149"/>
      <c r="E66" s="149"/>
      <c r="F66" s="149"/>
      <c r="G66" s="149"/>
      <c r="H66" s="149"/>
      <c r="I66" s="149"/>
      <c r="J66" s="149"/>
      <c r="K66" s="149"/>
      <c r="L66" s="149"/>
      <c r="M66" s="149"/>
      <c r="N66" s="149"/>
      <c r="O66" s="149"/>
      <c r="P66" s="149"/>
    </row>
    <row r="67" spans="1:16" x14ac:dyDescent="0.2">
      <c r="A67" s="149"/>
      <c r="B67" s="149"/>
      <c r="C67" s="149"/>
      <c r="D67" s="149"/>
      <c r="E67" s="149"/>
      <c r="F67" s="149"/>
      <c r="G67" s="149"/>
      <c r="H67" s="149"/>
      <c r="I67" s="149"/>
      <c r="J67" s="149"/>
      <c r="K67" s="149"/>
      <c r="L67" s="149"/>
      <c r="M67" s="149"/>
      <c r="N67" s="149"/>
      <c r="O67" s="149"/>
      <c r="P67" s="149"/>
    </row>
    <row r="68" spans="1:16" ht="25.5" customHeight="1" x14ac:dyDescent="0.2">
      <c r="A68" s="149"/>
      <c r="B68" s="149"/>
      <c r="C68" s="149"/>
      <c r="D68" s="149"/>
      <c r="E68" s="149"/>
      <c r="F68" s="149"/>
      <c r="G68" s="149"/>
      <c r="H68" s="149"/>
      <c r="I68" s="149"/>
      <c r="J68" s="149"/>
      <c r="K68" s="149"/>
      <c r="L68" s="149"/>
      <c r="M68" s="149"/>
      <c r="N68" s="149"/>
      <c r="O68" s="149"/>
      <c r="P68" s="149"/>
    </row>
    <row r="69" spans="1:16" ht="65.25" customHeight="1" x14ac:dyDescent="0.25">
      <c r="A69" s="150" t="s">
        <v>1533</v>
      </c>
      <c r="B69" s="149"/>
      <c r="C69" s="149"/>
      <c r="D69" s="149"/>
      <c r="E69" s="149"/>
      <c r="F69" s="149"/>
      <c r="G69" s="149"/>
      <c r="H69" s="149"/>
      <c r="I69" s="149"/>
      <c r="J69" s="149"/>
      <c r="K69" s="149"/>
      <c r="L69" s="149"/>
      <c r="M69" s="149"/>
      <c r="N69" s="149"/>
      <c r="O69" s="149"/>
      <c r="P69" s="149"/>
    </row>
    <row r="70" spans="1:16" ht="78.75" customHeight="1" x14ac:dyDescent="0.25">
      <c r="A70" s="150" t="s">
        <v>1534</v>
      </c>
      <c r="B70" s="149"/>
      <c r="C70" s="149"/>
      <c r="D70" s="149"/>
      <c r="E70" s="149"/>
      <c r="F70" s="149"/>
      <c r="G70" s="149"/>
      <c r="H70" s="149"/>
      <c r="I70" s="149"/>
      <c r="J70" s="149"/>
      <c r="K70" s="149"/>
      <c r="L70" s="149"/>
      <c r="M70" s="149"/>
      <c r="N70" s="149"/>
      <c r="O70" s="149"/>
      <c r="P70" s="149"/>
    </row>
    <row r="72" spans="1:16" ht="16.5" x14ac:dyDescent="0.3">
      <c r="B72" s="54" t="s">
        <v>1598</v>
      </c>
    </row>
    <row r="75" spans="1:16" x14ac:dyDescent="0.2">
      <c r="C75" s="46" t="s">
        <v>356</v>
      </c>
      <c r="D75" s="46"/>
      <c r="E75" s="46"/>
      <c r="F75" s="46"/>
      <c r="G75" s="46" t="s">
        <v>357</v>
      </c>
      <c r="H75" s="46"/>
      <c r="I75" s="46"/>
      <c r="J75" s="46"/>
      <c r="K75" s="46" t="s">
        <v>1599</v>
      </c>
      <c r="L75" s="46"/>
      <c r="M75" s="46"/>
      <c r="N75" s="46"/>
      <c r="O75" s="46"/>
    </row>
  </sheetData>
  <mergeCells count="43">
    <mergeCell ref="A50:P50"/>
    <mergeCell ref="A52:P52"/>
    <mergeCell ref="A45:P45"/>
    <mergeCell ref="A46:P46"/>
    <mergeCell ref="A47:P47"/>
    <mergeCell ref="A48:P48"/>
    <mergeCell ref="A49:P49"/>
    <mergeCell ref="A66:P68"/>
    <mergeCell ref="A69:P69"/>
    <mergeCell ref="A70:P70"/>
    <mergeCell ref="A64:P64"/>
    <mergeCell ref="A53:P53"/>
    <mergeCell ref="A54:P54"/>
    <mergeCell ref="A55:P55"/>
    <mergeCell ref="A56:P56"/>
    <mergeCell ref="A57:P57"/>
    <mergeCell ref="A58:P58"/>
    <mergeCell ref="A59:P59"/>
    <mergeCell ref="A60:P60"/>
    <mergeCell ref="A61:P61"/>
    <mergeCell ref="A62:P62"/>
    <mergeCell ref="A63:P63"/>
    <mergeCell ref="A14:H14"/>
    <mergeCell ref="A24:H27"/>
    <mergeCell ref="A20:H23"/>
    <mergeCell ref="A28:H33"/>
    <mergeCell ref="A15:H17"/>
    <mergeCell ref="A18:H19"/>
    <mergeCell ref="A34:H39"/>
    <mergeCell ref="A40:H40"/>
    <mergeCell ref="A41:H41"/>
    <mergeCell ref="I15:I17"/>
    <mergeCell ref="I24:I27"/>
    <mergeCell ref="J15:J17"/>
    <mergeCell ref="I18:I19"/>
    <mergeCell ref="J18:J19"/>
    <mergeCell ref="I20:I23"/>
    <mergeCell ref="J20:J23"/>
    <mergeCell ref="J24:J27"/>
    <mergeCell ref="I28:I33"/>
    <mergeCell ref="J28:J33"/>
    <mergeCell ref="I34:I39"/>
    <mergeCell ref="J34:J39"/>
  </mergeCells>
  <pageMargins left="0" right="0" top="0" bottom="0"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topLeftCell="A115" workbookViewId="0">
      <selection activeCell="J8" sqref="J8"/>
    </sheetView>
  </sheetViews>
  <sheetFormatPr defaultRowHeight="15" x14ac:dyDescent="0.25"/>
  <cols>
    <col min="2" max="2" width="12.42578125" customWidth="1"/>
    <col min="3" max="3" width="11.7109375" customWidth="1"/>
    <col min="4" max="4" width="39" customWidth="1"/>
    <col min="5" max="5" width="8.7109375" customWidth="1"/>
    <col min="6" max="6" width="8.85546875" customWidth="1"/>
    <col min="7" max="7" width="11.42578125" customWidth="1"/>
  </cols>
  <sheetData>
    <row r="1" spans="1:7" x14ac:dyDescent="0.25">
      <c r="A1" t="s">
        <v>351</v>
      </c>
    </row>
    <row r="3" spans="1:7" ht="49.5" customHeight="1" x14ac:dyDescent="0.25">
      <c r="B3" s="152" t="s">
        <v>352</v>
      </c>
      <c r="C3" s="149"/>
      <c r="D3" s="149"/>
      <c r="E3" s="149"/>
    </row>
    <row r="5" spans="1:7" ht="18.75" x14ac:dyDescent="0.3">
      <c r="C5" s="29" t="s">
        <v>1030</v>
      </c>
      <c r="D5" s="9"/>
    </row>
    <row r="6" spans="1:7" ht="16.5" customHeight="1" x14ac:dyDescent="0.25">
      <c r="A6" s="8" t="s">
        <v>353</v>
      </c>
    </row>
    <row r="7" spans="1:7" x14ac:dyDescent="0.25">
      <c r="A7" s="8" t="s">
        <v>354</v>
      </c>
      <c r="B7" s="8"/>
      <c r="C7" s="8"/>
      <c r="D7" s="8"/>
      <c r="E7" s="8"/>
      <c r="F7" s="8"/>
    </row>
    <row r="8" spans="1:7" ht="15.75" thickBot="1" x14ac:dyDescent="0.3">
      <c r="A8" s="8" t="s">
        <v>355</v>
      </c>
      <c r="B8" s="8"/>
      <c r="C8" s="8"/>
      <c r="D8" s="8"/>
      <c r="E8" s="8"/>
      <c r="F8" s="8"/>
    </row>
    <row r="9" spans="1:7" ht="99" customHeight="1" thickBot="1" x14ac:dyDescent="0.3">
      <c r="A9" s="1" t="s">
        <v>350</v>
      </c>
      <c r="B9" s="1" t="s">
        <v>0</v>
      </c>
      <c r="C9" s="2" t="s">
        <v>1</v>
      </c>
      <c r="D9" s="2" t="s">
        <v>2</v>
      </c>
      <c r="E9" s="84" t="s">
        <v>3</v>
      </c>
      <c r="F9" s="84" t="s">
        <v>1619</v>
      </c>
      <c r="G9" s="84" t="s">
        <v>1620</v>
      </c>
    </row>
    <row r="10" spans="1:7" ht="15.75" thickBot="1" x14ac:dyDescent="0.3">
      <c r="A10" s="3"/>
      <c r="B10" s="3"/>
      <c r="C10" s="4"/>
      <c r="D10" s="4"/>
      <c r="E10" s="5" t="s">
        <v>4</v>
      </c>
      <c r="F10" s="5"/>
      <c r="G10" s="5" t="s">
        <v>4</v>
      </c>
    </row>
    <row r="11" spans="1:7" ht="15.75" thickBot="1" x14ac:dyDescent="0.3">
      <c r="B11" s="3" t="s">
        <v>5</v>
      </c>
      <c r="C11" s="4" t="s">
        <v>6</v>
      </c>
      <c r="D11" s="4" t="s">
        <v>7</v>
      </c>
      <c r="E11" s="6">
        <v>352</v>
      </c>
      <c r="F11" s="6"/>
      <c r="G11" s="85">
        <f>SUM(E11*F11)</f>
        <v>0</v>
      </c>
    </row>
    <row r="12" spans="1:7" ht="15.75" thickBot="1" x14ac:dyDescent="0.3">
      <c r="B12" s="3" t="s">
        <v>8</v>
      </c>
      <c r="C12" s="4" t="s">
        <v>9</v>
      </c>
      <c r="D12" s="4" t="s">
        <v>10</v>
      </c>
      <c r="E12" s="6">
        <v>280</v>
      </c>
      <c r="F12" s="6"/>
      <c r="G12" s="85">
        <f t="shared" ref="G12:G75" si="0">SUM(E12*F12)</f>
        <v>0</v>
      </c>
    </row>
    <row r="13" spans="1:7" ht="30.75" thickBot="1" x14ac:dyDescent="0.3">
      <c r="B13" s="3" t="s">
        <v>11</v>
      </c>
      <c r="C13" s="4" t="s">
        <v>12</v>
      </c>
      <c r="D13" s="4" t="s">
        <v>13</v>
      </c>
      <c r="E13" s="6">
        <v>296</v>
      </c>
      <c r="F13" s="6"/>
      <c r="G13" s="85">
        <f t="shared" si="0"/>
        <v>0</v>
      </c>
    </row>
    <row r="14" spans="1:7" ht="15.75" thickBot="1" x14ac:dyDescent="0.3">
      <c r="B14" s="3" t="s">
        <v>14</v>
      </c>
      <c r="C14" s="4" t="s">
        <v>15</v>
      </c>
      <c r="D14" s="4" t="s">
        <v>16</v>
      </c>
      <c r="E14" s="6">
        <v>352</v>
      </c>
      <c r="F14" s="6"/>
      <c r="G14" s="85">
        <f t="shared" si="0"/>
        <v>0</v>
      </c>
    </row>
    <row r="15" spans="1:7" ht="30.75" thickBot="1" x14ac:dyDescent="0.3">
      <c r="B15" s="3" t="s">
        <v>17</v>
      </c>
      <c r="C15" s="4" t="s">
        <v>18</v>
      </c>
      <c r="D15" s="4" t="s">
        <v>19</v>
      </c>
      <c r="E15" s="6">
        <v>261</v>
      </c>
      <c r="F15" s="6"/>
      <c r="G15" s="85">
        <f t="shared" si="0"/>
        <v>0</v>
      </c>
    </row>
    <row r="16" spans="1:7" ht="30.75" thickBot="1" x14ac:dyDescent="0.3">
      <c r="B16" s="3" t="s">
        <v>20</v>
      </c>
      <c r="C16" s="4" t="s">
        <v>21</v>
      </c>
      <c r="D16" s="4" t="s">
        <v>22</v>
      </c>
      <c r="E16" s="6">
        <v>388</v>
      </c>
      <c r="F16" s="6"/>
      <c r="G16" s="85">
        <f t="shared" si="0"/>
        <v>0</v>
      </c>
    </row>
    <row r="17" spans="2:7" ht="15.75" thickBot="1" x14ac:dyDescent="0.3">
      <c r="B17" s="3" t="s">
        <v>23</v>
      </c>
      <c r="C17" s="4" t="s">
        <v>24</v>
      </c>
      <c r="D17" s="4" t="s">
        <v>25</v>
      </c>
      <c r="E17" s="6">
        <v>616</v>
      </c>
      <c r="F17" s="6"/>
      <c r="G17" s="85">
        <f t="shared" si="0"/>
        <v>0</v>
      </c>
    </row>
    <row r="18" spans="2:7" ht="15.75" thickBot="1" x14ac:dyDescent="0.3">
      <c r="B18" s="3" t="s">
        <v>26</v>
      </c>
      <c r="C18" s="4" t="s">
        <v>27</v>
      </c>
      <c r="D18" s="4" t="s">
        <v>28</v>
      </c>
      <c r="E18" s="6">
        <v>394</v>
      </c>
      <c r="F18" s="6"/>
      <c r="G18" s="85">
        <f t="shared" si="0"/>
        <v>0</v>
      </c>
    </row>
    <row r="19" spans="2:7" ht="15.75" thickBot="1" x14ac:dyDescent="0.3">
      <c r="B19" s="3" t="s">
        <v>29</v>
      </c>
      <c r="C19" s="4" t="s">
        <v>30</v>
      </c>
      <c r="D19" s="4" t="s">
        <v>31</v>
      </c>
      <c r="E19" s="6">
        <v>394</v>
      </c>
      <c r="F19" s="6"/>
      <c r="G19" s="85">
        <f t="shared" si="0"/>
        <v>0</v>
      </c>
    </row>
    <row r="20" spans="2:7" ht="15.75" thickBot="1" x14ac:dyDescent="0.3">
      <c r="B20" s="3" t="s">
        <v>32</v>
      </c>
      <c r="C20" s="4" t="s">
        <v>33</v>
      </c>
      <c r="D20" s="4" t="s">
        <v>34</v>
      </c>
      <c r="E20" s="6">
        <v>367</v>
      </c>
      <c r="F20" s="6"/>
      <c r="G20" s="85">
        <f t="shared" si="0"/>
        <v>0</v>
      </c>
    </row>
    <row r="21" spans="2:7" ht="30.75" thickBot="1" x14ac:dyDescent="0.3">
      <c r="B21" s="3" t="s">
        <v>35</v>
      </c>
      <c r="C21" s="4" t="s">
        <v>36</v>
      </c>
      <c r="D21" s="4" t="s">
        <v>37</v>
      </c>
      <c r="E21" s="6">
        <v>351</v>
      </c>
      <c r="F21" s="6"/>
      <c r="G21" s="85">
        <f t="shared" si="0"/>
        <v>0</v>
      </c>
    </row>
    <row r="22" spans="2:7" ht="30.75" thickBot="1" x14ac:dyDescent="0.3">
      <c r="B22" s="3" t="s">
        <v>38</v>
      </c>
      <c r="C22" s="4" t="s">
        <v>39</v>
      </c>
      <c r="D22" s="4" t="s">
        <v>40</v>
      </c>
      <c r="E22" s="6">
        <v>439</v>
      </c>
      <c r="F22" s="6"/>
      <c r="G22" s="85">
        <f t="shared" si="0"/>
        <v>0</v>
      </c>
    </row>
    <row r="23" spans="2:7" ht="30.75" thickBot="1" x14ac:dyDescent="0.3">
      <c r="B23" s="3" t="s">
        <v>41</v>
      </c>
      <c r="C23" s="4" t="s">
        <v>42</v>
      </c>
      <c r="D23" s="4" t="s">
        <v>43</v>
      </c>
      <c r="E23" s="6">
        <v>396</v>
      </c>
      <c r="F23" s="6"/>
      <c r="G23" s="85">
        <f t="shared" si="0"/>
        <v>0</v>
      </c>
    </row>
    <row r="24" spans="2:7" ht="30.75" thickBot="1" x14ac:dyDescent="0.3">
      <c r="B24" s="3" t="s">
        <v>44</v>
      </c>
      <c r="C24" s="4" t="s">
        <v>45</v>
      </c>
      <c r="D24" s="4" t="s">
        <v>46</v>
      </c>
      <c r="E24" s="6">
        <v>495</v>
      </c>
      <c r="F24" s="6"/>
      <c r="G24" s="85">
        <f t="shared" si="0"/>
        <v>0</v>
      </c>
    </row>
    <row r="25" spans="2:7" ht="30.75" thickBot="1" x14ac:dyDescent="0.3">
      <c r="B25" s="3" t="s">
        <v>47</v>
      </c>
      <c r="C25" s="4" t="s">
        <v>48</v>
      </c>
      <c r="D25" s="4" t="s">
        <v>49</v>
      </c>
      <c r="E25" s="6">
        <v>354</v>
      </c>
      <c r="F25" s="6"/>
      <c r="G25" s="85">
        <f t="shared" si="0"/>
        <v>0</v>
      </c>
    </row>
    <row r="26" spans="2:7" ht="30.75" thickBot="1" x14ac:dyDescent="0.3">
      <c r="B26" s="3" t="s">
        <v>50</v>
      </c>
      <c r="C26" s="4" t="s">
        <v>51</v>
      </c>
      <c r="D26" s="4" t="s">
        <v>52</v>
      </c>
      <c r="E26" s="6">
        <v>495</v>
      </c>
      <c r="F26" s="6"/>
      <c r="G26" s="85">
        <f t="shared" si="0"/>
        <v>0</v>
      </c>
    </row>
    <row r="27" spans="2:7" ht="15.75" thickBot="1" x14ac:dyDescent="0.3">
      <c r="B27" s="3" t="s">
        <v>53</v>
      </c>
      <c r="C27" s="4" t="s">
        <v>54</v>
      </c>
      <c r="D27" s="4" t="s">
        <v>55</v>
      </c>
      <c r="E27" s="6">
        <v>420</v>
      </c>
      <c r="F27" s="6"/>
      <c r="G27" s="85">
        <f t="shared" si="0"/>
        <v>0</v>
      </c>
    </row>
    <row r="28" spans="2:7" ht="15.75" thickBot="1" x14ac:dyDescent="0.3">
      <c r="B28" s="3" t="s">
        <v>56</v>
      </c>
      <c r="C28" s="4" t="s">
        <v>57</v>
      </c>
      <c r="D28" s="4" t="s">
        <v>58</v>
      </c>
      <c r="E28" s="6">
        <v>420</v>
      </c>
      <c r="F28" s="6"/>
      <c r="G28" s="85">
        <f t="shared" si="0"/>
        <v>0</v>
      </c>
    </row>
    <row r="29" spans="2:7" ht="15.75" thickBot="1" x14ac:dyDescent="0.3">
      <c r="B29" s="3" t="s">
        <v>59</v>
      </c>
      <c r="C29" s="4" t="s">
        <v>60</v>
      </c>
      <c r="D29" s="4" t="s">
        <v>61</v>
      </c>
      <c r="E29" s="6">
        <v>353</v>
      </c>
      <c r="F29" s="6"/>
      <c r="G29" s="85">
        <f t="shared" si="0"/>
        <v>0</v>
      </c>
    </row>
    <row r="30" spans="2:7" ht="15.75" thickBot="1" x14ac:dyDescent="0.3">
      <c r="B30" s="3" t="s">
        <v>62</v>
      </c>
      <c r="C30" s="4" t="s">
        <v>63</v>
      </c>
      <c r="D30" s="4" t="s">
        <v>64</v>
      </c>
      <c r="E30" s="6">
        <v>442</v>
      </c>
      <c r="F30" s="6"/>
      <c r="G30" s="85">
        <f t="shared" si="0"/>
        <v>0</v>
      </c>
    </row>
    <row r="31" spans="2:7" ht="15.75" thickBot="1" x14ac:dyDescent="0.3">
      <c r="B31" s="3" t="s">
        <v>65</v>
      </c>
      <c r="C31" s="4" t="s">
        <v>66</v>
      </c>
      <c r="D31" s="4" t="s">
        <v>67</v>
      </c>
      <c r="E31" s="6">
        <v>381</v>
      </c>
      <c r="F31" s="6"/>
      <c r="G31" s="85">
        <f t="shared" si="0"/>
        <v>0</v>
      </c>
    </row>
    <row r="32" spans="2:7" ht="15.75" thickBot="1" x14ac:dyDescent="0.3">
      <c r="B32" s="3" t="s">
        <v>68</v>
      </c>
      <c r="C32" s="4" t="s">
        <v>69</v>
      </c>
      <c r="D32" s="4" t="s">
        <v>70</v>
      </c>
      <c r="E32" s="6">
        <v>344</v>
      </c>
      <c r="F32" s="6"/>
      <c r="G32" s="85">
        <f t="shared" si="0"/>
        <v>0</v>
      </c>
    </row>
    <row r="33" spans="2:7" ht="15.75" thickBot="1" x14ac:dyDescent="0.3">
      <c r="B33" s="3" t="s">
        <v>71</v>
      </c>
      <c r="C33" s="4" t="s">
        <v>72</v>
      </c>
      <c r="D33" s="4" t="s">
        <v>73</v>
      </c>
      <c r="E33" s="6">
        <v>344</v>
      </c>
      <c r="F33" s="6"/>
      <c r="G33" s="85">
        <f t="shared" si="0"/>
        <v>0</v>
      </c>
    </row>
    <row r="34" spans="2:7" ht="15.75" thickBot="1" x14ac:dyDescent="0.3">
      <c r="B34" s="3" t="s">
        <v>74</v>
      </c>
      <c r="C34" s="4" t="s">
        <v>75</v>
      </c>
      <c r="D34" s="4" t="s">
        <v>76</v>
      </c>
      <c r="E34" s="6">
        <v>264</v>
      </c>
      <c r="F34" s="6"/>
      <c r="G34" s="85">
        <f t="shared" si="0"/>
        <v>0</v>
      </c>
    </row>
    <row r="35" spans="2:7" ht="30.75" thickBot="1" x14ac:dyDescent="0.3">
      <c r="B35" s="3" t="s">
        <v>77</v>
      </c>
      <c r="C35" s="4" t="s">
        <v>78</v>
      </c>
      <c r="D35" s="4" t="s">
        <v>79</v>
      </c>
      <c r="E35" s="6">
        <v>317</v>
      </c>
      <c r="F35" s="6"/>
      <c r="G35" s="85">
        <f t="shared" si="0"/>
        <v>0</v>
      </c>
    </row>
    <row r="36" spans="2:7" ht="30.75" thickBot="1" x14ac:dyDescent="0.3">
      <c r="B36" s="3" t="s">
        <v>80</v>
      </c>
      <c r="C36" s="4" t="s">
        <v>81</v>
      </c>
      <c r="D36" s="4" t="s">
        <v>82</v>
      </c>
      <c r="E36" s="6">
        <v>373</v>
      </c>
      <c r="F36" s="6"/>
      <c r="G36" s="85">
        <f t="shared" si="0"/>
        <v>0</v>
      </c>
    </row>
    <row r="37" spans="2:7" ht="30.75" thickBot="1" x14ac:dyDescent="0.3">
      <c r="B37" s="3" t="s">
        <v>83</v>
      </c>
      <c r="C37" s="4" t="s">
        <v>84</v>
      </c>
      <c r="D37" s="4" t="s">
        <v>85</v>
      </c>
      <c r="E37" s="6">
        <v>350</v>
      </c>
      <c r="F37" s="6"/>
      <c r="G37" s="85">
        <f t="shared" si="0"/>
        <v>0</v>
      </c>
    </row>
    <row r="38" spans="2:7" ht="30.75" thickBot="1" x14ac:dyDescent="0.3">
      <c r="B38" s="3" t="s">
        <v>86</v>
      </c>
      <c r="C38" s="4" t="s">
        <v>87</v>
      </c>
      <c r="D38" s="4" t="s">
        <v>88</v>
      </c>
      <c r="E38" s="6">
        <v>440</v>
      </c>
      <c r="F38" s="6"/>
      <c r="G38" s="85">
        <f t="shared" si="0"/>
        <v>0</v>
      </c>
    </row>
    <row r="39" spans="2:7" ht="30.75" thickBot="1" x14ac:dyDescent="0.3">
      <c r="B39" s="3" t="s">
        <v>89</v>
      </c>
      <c r="C39" s="4" t="s">
        <v>90</v>
      </c>
      <c r="D39" s="4" t="s">
        <v>91</v>
      </c>
      <c r="E39" s="6">
        <v>464</v>
      </c>
      <c r="F39" s="6"/>
      <c r="G39" s="85">
        <f t="shared" si="0"/>
        <v>0</v>
      </c>
    </row>
    <row r="40" spans="2:7" ht="45.75" thickBot="1" x14ac:dyDescent="0.3">
      <c r="B40" s="3" t="s">
        <v>92</v>
      </c>
      <c r="C40" s="4" t="s">
        <v>93</v>
      </c>
      <c r="D40" s="4" t="s">
        <v>94</v>
      </c>
      <c r="E40" s="6">
        <v>441</v>
      </c>
      <c r="F40" s="6"/>
      <c r="G40" s="85">
        <f t="shared" si="0"/>
        <v>0</v>
      </c>
    </row>
    <row r="41" spans="2:7" ht="15.75" thickBot="1" x14ac:dyDescent="0.3">
      <c r="B41" s="3" t="s">
        <v>95</v>
      </c>
      <c r="C41" s="4" t="s">
        <v>96</v>
      </c>
      <c r="D41" s="4" t="s">
        <v>97</v>
      </c>
      <c r="E41" s="6">
        <v>373</v>
      </c>
      <c r="F41" s="6"/>
      <c r="G41" s="85">
        <f t="shared" si="0"/>
        <v>0</v>
      </c>
    </row>
    <row r="42" spans="2:7" ht="15.75" thickBot="1" x14ac:dyDescent="0.3">
      <c r="B42" s="3" t="s">
        <v>98</v>
      </c>
      <c r="C42" s="4" t="s">
        <v>99</v>
      </c>
      <c r="D42" s="4" t="s">
        <v>100</v>
      </c>
      <c r="E42" s="6">
        <v>373</v>
      </c>
      <c r="F42" s="6"/>
      <c r="G42" s="85">
        <f t="shared" si="0"/>
        <v>0</v>
      </c>
    </row>
    <row r="43" spans="2:7" ht="30.75" thickBot="1" x14ac:dyDescent="0.3">
      <c r="B43" s="3" t="s">
        <v>101</v>
      </c>
      <c r="C43" s="4" t="s">
        <v>102</v>
      </c>
      <c r="D43" s="4" t="s">
        <v>103</v>
      </c>
      <c r="E43" s="6">
        <v>444</v>
      </c>
      <c r="F43" s="6"/>
      <c r="G43" s="85">
        <f t="shared" si="0"/>
        <v>0</v>
      </c>
    </row>
    <row r="44" spans="2:7" ht="30.75" thickBot="1" x14ac:dyDescent="0.3">
      <c r="B44" s="3" t="s">
        <v>104</v>
      </c>
      <c r="C44" s="4" t="s">
        <v>105</v>
      </c>
      <c r="D44" s="4" t="s">
        <v>106</v>
      </c>
      <c r="E44" s="6">
        <v>193</v>
      </c>
      <c r="F44" s="6"/>
      <c r="G44" s="85">
        <f t="shared" si="0"/>
        <v>0</v>
      </c>
    </row>
    <row r="45" spans="2:7" ht="30.75" thickBot="1" x14ac:dyDescent="0.3">
      <c r="B45" s="3" t="s">
        <v>107</v>
      </c>
      <c r="C45" s="4" t="s">
        <v>108</v>
      </c>
      <c r="D45" s="4" t="s">
        <v>109</v>
      </c>
      <c r="E45" s="6">
        <v>189</v>
      </c>
      <c r="F45" s="6"/>
      <c r="G45" s="85">
        <f t="shared" si="0"/>
        <v>0</v>
      </c>
    </row>
    <row r="46" spans="2:7" ht="15.75" thickBot="1" x14ac:dyDescent="0.3">
      <c r="B46" s="3" t="s">
        <v>110</v>
      </c>
      <c r="C46" s="4" t="s">
        <v>111</v>
      </c>
      <c r="D46" s="4" t="s">
        <v>112</v>
      </c>
      <c r="E46" s="6">
        <v>191</v>
      </c>
      <c r="F46" s="6"/>
      <c r="G46" s="85">
        <f t="shared" si="0"/>
        <v>0</v>
      </c>
    </row>
    <row r="47" spans="2:7" ht="30.75" thickBot="1" x14ac:dyDescent="0.3">
      <c r="B47" s="3" t="s">
        <v>113</v>
      </c>
      <c r="C47" s="4" t="s">
        <v>114</v>
      </c>
      <c r="D47" s="4" t="s">
        <v>115</v>
      </c>
      <c r="E47" s="6">
        <v>199</v>
      </c>
      <c r="F47" s="6"/>
      <c r="G47" s="85">
        <f t="shared" si="0"/>
        <v>0</v>
      </c>
    </row>
    <row r="48" spans="2:7" ht="30.75" thickBot="1" x14ac:dyDescent="0.3">
      <c r="B48" s="3" t="s">
        <v>116</v>
      </c>
      <c r="C48" s="4" t="s">
        <v>117</v>
      </c>
      <c r="D48" s="4" t="s">
        <v>118</v>
      </c>
      <c r="E48" s="6">
        <v>189</v>
      </c>
      <c r="F48" s="6"/>
      <c r="G48" s="85">
        <f t="shared" si="0"/>
        <v>0</v>
      </c>
    </row>
    <row r="49" spans="2:7" ht="15.75" thickBot="1" x14ac:dyDescent="0.3">
      <c r="B49" s="3" t="s">
        <v>119</v>
      </c>
      <c r="C49" s="4" t="s">
        <v>120</v>
      </c>
      <c r="D49" s="4" t="s">
        <v>121</v>
      </c>
      <c r="E49" s="6">
        <v>432</v>
      </c>
      <c r="F49" s="6"/>
      <c r="G49" s="85">
        <f t="shared" si="0"/>
        <v>0</v>
      </c>
    </row>
    <row r="50" spans="2:7" ht="15.75" thickBot="1" x14ac:dyDescent="0.3">
      <c r="B50" s="3" t="s">
        <v>122</v>
      </c>
      <c r="C50" s="4" t="s">
        <v>123</v>
      </c>
      <c r="D50" s="4" t="s">
        <v>124</v>
      </c>
      <c r="E50" s="6">
        <v>462</v>
      </c>
      <c r="F50" s="6"/>
      <c r="G50" s="85">
        <f t="shared" si="0"/>
        <v>0</v>
      </c>
    </row>
    <row r="51" spans="2:7" ht="15.75" thickBot="1" x14ac:dyDescent="0.3">
      <c r="B51" s="3" t="s">
        <v>125</v>
      </c>
      <c r="C51" s="4" t="s">
        <v>126</v>
      </c>
      <c r="D51" s="4" t="s">
        <v>127</v>
      </c>
      <c r="E51" s="6">
        <v>466</v>
      </c>
      <c r="F51" s="6"/>
      <c r="G51" s="85">
        <f t="shared" si="0"/>
        <v>0</v>
      </c>
    </row>
    <row r="52" spans="2:7" ht="30.75" thickBot="1" x14ac:dyDescent="0.3">
      <c r="B52" s="3" t="s">
        <v>128</v>
      </c>
      <c r="C52" s="4" t="s">
        <v>129</v>
      </c>
      <c r="D52" s="4" t="s">
        <v>130</v>
      </c>
      <c r="E52" s="6">
        <v>435</v>
      </c>
      <c r="F52" s="6"/>
      <c r="G52" s="85">
        <f t="shared" si="0"/>
        <v>0</v>
      </c>
    </row>
    <row r="53" spans="2:7" ht="15.75" thickBot="1" x14ac:dyDescent="0.3">
      <c r="B53" s="3" t="s">
        <v>131</v>
      </c>
      <c r="C53" s="4" t="s">
        <v>132</v>
      </c>
      <c r="D53" s="4" t="s">
        <v>133</v>
      </c>
      <c r="E53" s="6">
        <v>484</v>
      </c>
      <c r="F53" s="6"/>
      <c r="G53" s="85">
        <f t="shared" si="0"/>
        <v>0</v>
      </c>
    </row>
    <row r="54" spans="2:7" ht="15.75" thickBot="1" x14ac:dyDescent="0.3">
      <c r="B54" s="3" t="s">
        <v>134</v>
      </c>
      <c r="C54" s="4" t="s">
        <v>135</v>
      </c>
      <c r="D54" s="4" t="s">
        <v>136</v>
      </c>
      <c r="E54" s="6">
        <v>195</v>
      </c>
      <c r="F54" s="6"/>
      <c r="G54" s="85">
        <f t="shared" si="0"/>
        <v>0</v>
      </c>
    </row>
    <row r="55" spans="2:7" ht="30.75" thickBot="1" x14ac:dyDescent="0.3">
      <c r="B55" s="3" t="s">
        <v>137</v>
      </c>
      <c r="C55" s="4" t="s">
        <v>138</v>
      </c>
      <c r="D55" s="4" t="s">
        <v>139</v>
      </c>
      <c r="E55" s="6">
        <v>435</v>
      </c>
      <c r="F55" s="6"/>
      <c r="G55" s="85">
        <f t="shared" si="0"/>
        <v>0</v>
      </c>
    </row>
    <row r="56" spans="2:7" ht="30.75" thickBot="1" x14ac:dyDescent="0.3">
      <c r="B56" s="3" t="s">
        <v>140</v>
      </c>
      <c r="C56" s="4" t="s">
        <v>141</v>
      </c>
      <c r="D56" s="4" t="s">
        <v>142</v>
      </c>
      <c r="E56" s="6">
        <v>429</v>
      </c>
      <c r="F56" s="6"/>
      <c r="G56" s="85">
        <f t="shared" si="0"/>
        <v>0</v>
      </c>
    </row>
    <row r="57" spans="2:7" ht="30.75" thickBot="1" x14ac:dyDescent="0.3">
      <c r="B57" s="3" t="s">
        <v>143</v>
      </c>
      <c r="C57" s="4" t="s">
        <v>144</v>
      </c>
      <c r="D57" s="4" t="s">
        <v>145</v>
      </c>
      <c r="E57" s="6">
        <v>417</v>
      </c>
      <c r="F57" s="6"/>
      <c r="G57" s="85">
        <f t="shared" si="0"/>
        <v>0</v>
      </c>
    </row>
    <row r="58" spans="2:7" ht="15.75" thickBot="1" x14ac:dyDescent="0.3">
      <c r="B58" s="3" t="s">
        <v>146</v>
      </c>
      <c r="C58" s="4" t="s">
        <v>147</v>
      </c>
      <c r="D58" s="4" t="s">
        <v>148</v>
      </c>
      <c r="E58" s="6">
        <v>205</v>
      </c>
      <c r="F58" s="6"/>
      <c r="G58" s="85">
        <f t="shared" si="0"/>
        <v>0</v>
      </c>
    </row>
    <row r="59" spans="2:7" ht="15.75" thickBot="1" x14ac:dyDescent="0.3">
      <c r="B59" s="3" t="s">
        <v>149</v>
      </c>
      <c r="C59" s="4" t="s">
        <v>150</v>
      </c>
      <c r="D59" s="4" t="s">
        <v>151</v>
      </c>
      <c r="E59" s="6">
        <v>411</v>
      </c>
      <c r="F59" s="6"/>
      <c r="G59" s="85">
        <f t="shared" si="0"/>
        <v>0</v>
      </c>
    </row>
    <row r="60" spans="2:7" ht="15.75" thickBot="1" x14ac:dyDescent="0.3">
      <c r="B60" s="3" t="s">
        <v>152</v>
      </c>
      <c r="C60" s="4" t="s">
        <v>153</v>
      </c>
      <c r="D60" s="4" t="s">
        <v>154</v>
      </c>
      <c r="E60" s="6">
        <v>440</v>
      </c>
      <c r="F60" s="6"/>
      <c r="G60" s="85">
        <f t="shared" si="0"/>
        <v>0</v>
      </c>
    </row>
    <row r="61" spans="2:7" ht="15.75" thickBot="1" x14ac:dyDescent="0.3">
      <c r="B61" s="3" t="s">
        <v>155</v>
      </c>
      <c r="C61" s="4" t="s">
        <v>156</v>
      </c>
      <c r="D61" s="4" t="s">
        <v>157</v>
      </c>
      <c r="E61" s="6">
        <v>442</v>
      </c>
      <c r="F61" s="6"/>
      <c r="G61" s="85">
        <f t="shared" si="0"/>
        <v>0</v>
      </c>
    </row>
    <row r="62" spans="2:7" ht="30.75" thickBot="1" x14ac:dyDescent="0.3">
      <c r="B62" s="3" t="s">
        <v>158</v>
      </c>
      <c r="C62" s="4" t="s">
        <v>159</v>
      </c>
      <c r="D62" s="4" t="s">
        <v>160</v>
      </c>
      <c r="E62" s="6">
        <v>355</v>
      </c>
      <c r="F62" s="6"/>
      <c r="G62" s="85">
        <f t="shared" si="0"/>
        <v>0</v>
      </c>
    </row>
    <row r="63" spans="2:7" ht="30.75" thickBot="1" x14ac:dyDescent="0.3">
      <c r="B63" s="3" t="s">
        <v>161</v>
      </c>
      <c r="C63" s="4" t="s">
        <v>162</v>
      </c>
      <c r="D63" s="4" t="s">
        <v>163</v>
      </c>
      <c r="E63" s="6">
        <v>266</v>
      </c>
      <c r="F63" s="6"/>
      <c r="G63" s="85">
        <f t="shared" si="0"/>
        <v>0</v>
      </c>
    </row>
    <row r="64" spans="2:7" ht="30.75" thickBot="1" x14ac:dyDescent="0.3">
      <c r="B64" s="3" t="s">
        <v>164</v>
      </c>
      <c r="C64" s="4" t="s">
        <v>165</v>
      </c>
      <c r="D64" s="4" t="s">
        <v>166</v>
      </c>
      <c r="E64" s="6">
        <v>232</v>
      </c>
      <c r="F64" s="6"/>
      <c r="G64" s="85">
        <f t="shared" si="0"/>
        <v>0</v>
      </c>
    </row>
    <row r="65" spans="2:7" ht="15.75" thickBot="1" x14ac:dyDescent="0.3">
      <c r="B65" s="3" t="s">
        <v>167</v>
      </c>
      <c r="C65" s="4" t="s">
        <v>168</v>
      </c>
      <c r="D65" s="4" t="s">
        <v>169</v>
      </c>
      <c r="E65" s="6">
        <v>361</v>
      </c>
      <c r="F65" s="6"/>
      <c r="G65" s="85">
        <f t="shared" si="0"/>
        <v>0</v>
      </c>
    </row>
    <row r="66" spans="2:7" ht="15.75" thickBot="1" x14ac:dyDescent="0.3">
      <c r="B66" s="3" t="s">
        <v>170</v>
      </c>
      <c r="C66" s="4" t="s">
        <v>171</v>
      </c>
      <c r="D66" s="4" t="s">
        <v>172</v>
      </c>
      <c r="E66" s="6">
        <v>363</v>
      </c>
      <c r="F66" s="6"/>
      <c r="G66" s="85">
        <f t="shared" si="0"/>
        <v>0</v>
      </c>
    </row>
    <row r="67" spans="2:7" ht="15.75" thickBot="1" x14ac:dyDescent="0.3">
      <c r="B67" s="3" t="s">
        <v>173</v>
      </c>
      <c r="C67" s="4" t="s">
        <v>174</v>
      </c>
      <c r="D67" s="4" t="s">
        <v>175</v>
      </c>
      <c r="E67" s="6">
        <v>250</v>
      </c>
      <c r="F67" s="6"/>
      <c r="G67" s="85">
        <f t="shared" si="0"/>
        <v>0</v>
      </c>
    </row>
    <row r="68" spans="2:7" ht="15.75" thickBot="1" x14ac:dyDescent="0.3">
      <c r="B68" s="3" t="s">
        <v>176</v>
      </c>
      <c r="C68" s="4" t="s">
        <v>177</v>
      </c>
      <c r="D68" s="4" t="s">
        <v>178</v>
      </c>
      <c r="E68" s="6">
        <v>208</v>
      </c>
      <c r="F68" s="6"/>
      <c r="G68" s="85">
        <f t="shared" si="0"/>
        <v>0</v>
      </c>
    </row>
    <row r="69" spans="2:7" ht="30.75" thickBot="1" x14ac:dyDescent="0.3">
      <c r="B69" s="3" t="s">
        <v>179</v>
      </c>
      <c r="C69" s="4" t="s">
        <v>180</v>
      </c>
      <c r="D69" s="4" t="s">
        <v>181</v>
      </c>
      <c r="E69" s="6">
        <v>279</v>
      </c>
      <c r="F69" s="6"/>
      <c r="G69" s="85">
        <f t="shared" si="0"/>
        <v>0</v>
      </c>
    </row>
    <row r="70" spans="2:7" ht="15.75" thickBot="1" x14ac:dyDescent="0.3">
      <c r="B70" s="3" t="s">
        <v>182</v>
      </c>
      <c r="C70" s="4" t="s">
        <v>183</v>
      </c>
      <c r="D70" s="4" t="s">
        <v>184</v>
      </c>
      <c r="E70" s="6">
        <v>373</v>
      </c>
      <c r="F70" s="6"/>
      <c r="G70" s="85">
        <f t="shared" si="0"/>
        <v>0</v>
      </c>
    </row>
    <row r="71" spans="2:7" ht="15.75" thickBot="1" x14ac:dyDescent="0.3">
      <c r="B71" s="3" t="s">
        <v>185</v>
      </c>
      <c r="C71" s="4" t="s">
        <v>186</v>
      </c>
      <c r="D71" s="4" t="s">
        <v>187</v>
      </c>
      <c r="E71" s="6">
        <v>359</v>
      </c>
      <c r="F71" s="6"/>
      <c r="G71" s="85">
        <f t="shared" si="0"/>
        <v>0</v>
      </c>
    </row>
    <row r="72" spans="2:7" ht="15.75" thickBot="1" x14ac:dyDescent="0.3">
      <c r="B72" s="3" t="s">
        <v>188</v>
      </c>
      <c r="C72" s="4" t="s">
        <v>189</v>
      </c>
      <c r="D72" s="4" t="s">
        <v>190</v>
      </c>
      <c r="E72" s="6">
        <v>314</v>
      </c>
      <c r="F72" s="6"/>
      <c r="G72" s="85">
        <f t="shared" si="0"/>
        <v>0</v>
      </c>
    </row>
    <row r="73" spans="2:7" ht="30.75" thickBot="1" x14ac:dyDescent="0.3">
      <c r="B73" s="3" t="s">
        <v>191</v>
      </c>
      <c r="C73" s="4" t="s">
        <v>192</v>
      </c>
      <c r="D73" s="4" t="s">
        <v>193</v>
      </c>
      <c r="E73" s="6">
        <v>470</v>
      </c>
      <c r="F73" s="6"/>
      <c r="G73" s="85">
        <f t="shared" si="0"/>
        <v>0</v>
      </c>
    </row>
    <row r="74" spans="2:7" ht="15.75" thickBot="1" x14ac:dyDescent="0.3">
      <c r="B74" s="3" t="s">
        <v>194</v>
      </c>
      <c r="C74" s="4" t="s">
        <v>195</v>
      </c>
      <c r="D74" s="4" t="s">
        <v>196</v>
      </c>
      <c r="E74" s="6">
        <v>550</v>
      </c>
      <c r="F74" s="6"/>
      <c r="G74" s="85">
        <f t="shared" si="0"/>
        <v>0</v>
      </c>
    </row>
    <row r="75" spans="2:7" ht="30.75" thickBot="1" x14ac:dyDescent="0.3">
      <c r="B75" s="3" t="s">
        <v>197</v>
      </c>
      <c r="C75" s="4" t="s">
        <v>198</v>
      </c>
      <c r="D75" s="4" t="s">
        <v>199</v>
      </c>
      <c r="E75" s="6">
        <v>460</v>
      </c>
      <c r="F75" s="6"/>
      <c r="G75" s="85">
        <f t="shared" si="0"/>
        <v>0</v>
      </c>
    </row>
    <row r="76" spans="2:7" ht="15.75" thickBot="1" x14ac:dyDescent="0.3">
      <c r="B76" s="3" t="s">
        <v>200</v>
      </c>
      <c r="C76" s="4" t="s">
        <v>201</v>
      </c>
      <c r="D76" s="4" t="s">
        <v>202</v>
      </c>
      <c r="E76" s="6">
        <v>393</v>
      </c>
      <c r="F76" s="6"/>
      <c r="G76" s="85">
        <f t="shared" ref="G76:G125" si="1">SUM(E76*F76)</f>
        <v>0</v>
      </c>
    </row>
    <row r="77" spans="2:7" ht="15.75" thickBot="1" x14ac:dyDescent="0.3">
      <c r="B77" s="3" t="s">
        <v>203</v>
      </c>
      <c r="C77" s="4" t="s">
        <v>204</v>
      </c>
      <c r="D77" s="4" t="s">
        <v>205</v>
      </c>
      <c r="E77" s="6">
        <v>337</v>
      </c>
      <c r="F77" s="6"/>
      <c r="G77" s="85">
        <f t="shared" si="1"/>
        <v>0</v>
      </c>
    </row>
    <row r="78" spans="2:7" ht="15.75" thickBot="1" x14ac:dyDescent="0.3">
      <c r="B78" s="3" t="s">
        <v>206</v>
      </c>
      <c r="C78" s="4" t="s">
        <v>207</v>
      </c>
      <c r="D78" s="4" t="s">
        <v>208</v>
      </c>
      <c r="E78" s="6">
        <v>305</v>
      </c>
      <c r="F78" s="6"/>
      <c r="G78" s="85">
        <f t="shared" si="1"/>
        <v>0</v>
      </c>
    </row>
    <row r="79" spans="2:7" ht="15.75" thickBot="1" x14ac:dyDescent="0.3">
      <c r="B79" s="3" t="s">
        <v>209</v>
      </c>
      <c r="C79" s="4" t="s">
        <v>210</v>
      </c>
      <c r="D79" s="4" t="s">
        <v>211</v>
      </c>
      <c r="E79" s="6">
        <v>289</v>
      </c>
      <c r="F79" s="6"/>
      <c r="G79" s="85">
        <f t="shared" si="1"/>
        <v>0</v>
      </c>
    </row>
    <row r="80" spans="2:7" ht="15.75" thickBot="1" x14ac:dyDescent="0.3">
      <c r="B80" s="3" t="s">
        <v>212</v>
      </c>
      <c r="C80" s="4" t="s">
        <v>213</v>
      </c>
      <c r="D80" s="4" t="s">
        <v>214</v>
      </c>
      <c r="E80" s="6">
        <v>331</v>
      </c>
      <c r="F80" s="6"/>
      <c r="G80" s="85">
        <f t="shared" si="1"/>
        <v>0</v>
      </c>
    </row>
    <row r="81" spans="2:7" ht="15.75" thickBot="1" x14ac:dyDescent="0.3">
      <c r="B81" s="3" t="s">
        <v>215</v>
      </c>
      <c r="C81" s="4" t="s">
        <v>216</v>
      </c>
      <c r="D81" s="4" t="s">
        <v>217</v>
      </c>
      <c r="E81" s="6">
        <v>366</v>
      </c>
      <c r="F81" s="6"/>
      <c r="G81" s="85">
        <f t="shared" si="1"/>
        <v>0</v>
      </c>
    </row>
    <row r="82" spans="2:7" ht="15.75" thickBot="1" x14ac:dyDescent="0.3">
      <c r="B82" s="3" t="s">
        <v>218</v>
      </c>
      <c r="C82" s="4" t="s">
        <v>219</v>
      </c>
      <c r="D82" s="4" t="s">
        <v>220</v>
      </c>
      <c r="E82" s="6">
        <v>236</v>
      </c>
      <c r="F82" s="6"/>
      <c r="G82" s="85">
        <f t="shared" si="1"/>
        <v>0</v>
      </c>
    </row>
    <row r="83" spans="2:7" ht="15.75" thickBot="1" x14ac:dyDescent="0.3">
      <c r="B83" s="3" t="s">
        <v>221</v>
      </c>
      <c r="C83" s="4" t="s">
        <v>222</v>
      </c>
      <c r="D83" s="4" t="s">
        <v>223</v>
      </c>
      <c r="E83" s="6">
        <v>344</v>
      </c>
      <c r="F83" s="6"/>
      <c r="G83" s="85">
        <f t="shared" si="1"/>
        <v>0</v>
      </c>
    </row>
    <row r="84" spans="2:7" ht="15.75" thickBot="1" x14ac:dyDescent="0.3">
      <c r="B84" s="3" t="s">
        <v>224</v>
      </c>
      <c r="C84" s="4" t="s">
        <v>225</v>
      </c>
      <c r="D84" s="4" t="s">
        <v>226</v>
      </c>
      <c r="E84" s="6">
        <v>228</v>
      </c>
      <c r="F84" s="6"/>
      <c r="G84" s="85">
        <f t="shared" si="1"/>
        <v>0</v>
      </c>
    </row>
    <row r="85" spans="2:7" ht="15.75" thickBot="1" x14ac:dyDescent="0.3">
      <c r="B85" s="3" t="s">
        <v>227</v>
      </c>
      <c r="C85" s="4" t="s">
        <v>228</v>
      </c>
      <c r="D85" s="4" t="s">
        <v>229</v>
      </c>
      <c r="E85" s="6">
        <v>234</v>
      </c>
      <c r="F85" s="6"/>
      <c r="G85" s="85">
        <f t="shared" si="1"/>
        <v>0</v>
      </c>
    </row>
    <row r="86" spans="2:7" ht="30.75" thickBot="1" x14ac:dyDescent="0.3">
      <c r="B86" s="3" t="s">
        <v>230</v>
      </c>
      <c r="C86" s="4" t="s">
        <v>231</v>
      </c>
      <c r="D86" s="4" t="s">
        <v>232</v>
      </c>
      <c r="E86" s="6">
        <v>363</v>
      </c>
      <c r="F86" s="6"/>
      <c r="G86" s="85">
        <f t="shared" si="1"/>
        <v>0</v>
      </c>
    </row>
    <row r="87" spans="2:7" ht="15.75" thickBot="1" x14ac:dyDescent="0.3">
      <c r="B87" s="3" t="s">
        <v>233</v>
      </c>
      <c r="C87" s="4" t="s">
        <v>234</v>
      </c>
      <c r="D87" s="4" t="s">
        <v>235</v>
      </c>
      <c r="E87" s="6">
        <v>402</v>
      </c>
      <c r="F87" s="6"/>
      <c r="G87" s="85">
        <f t="shared" si="1"/>
        <v>0</v>
      </c>
    </row>
    <row r="88" spans="2:7" ht="15.75" thickBot="1" x14ac:dyDescent="0.3">
      <c r="B88" s="3" t="s">
        <v>236</v>
      </c>
      <c r="C88" s="4" t="s">
        <v>237</v>
      </c>
      <c r="D88" s="4" t="s">
        <v>238</v>
      </c>
      <c r="E88" s="6">
        <v>438</v>
      </c>
      <c r="F88" s="6"/>
      <c r="G88" s="85">
        <f t="shared" si="1"/>
        <v>0</v>
      </c>
    </row>
    <row r="89" spans="2:7" ht="15.75" thickBot="1" x14ac:dyDescent="0.3">
      <c r="B89" s="3" t="s">
        <v>239</v>
      </c>
      <c r="C89" s="4" t="s">
        <v>240</v>
      </c>
      <c r="D89" s="4" t="s">
        <v>241</v>
      </c>
      <c r="E89" s="6">
        <v>256</v>
      </c>
      <c r="F89" s="6"/>
      <c r="G89" s="85">
        <f t="shared" si="1"/>
        <v>0</v>
      </c>
    </row>
    <row r="90" spans="2:7" ht="30.75" thickBot="1" x14ac:dyDescent="0.3">
      <c r="B90" s="3" t="s">
        <v>242</v>
      </c>
      <c r="C90" s="4" t="s">
        <v>243</v>
      </c>
      <c r="D90" s="4" t="s">
        <v>244</v>
      </c>
      <c r="E90" s="6">
        <v>246</v>
      </c>
      <c r="F90" s="6"/>
      <c r="G90" s="85">
        <f t="shared" si="1"/>
        <v>0</v>
      </c>
    </row>
    <row r="91" spans="2:7" ht="15.75" thickBot="1" x14ac:dyDescent="0.3">
      <c r="B91" s="3" t="s">
        <v>245</v>
      </c>
      <c r="C91" s="4" t="s">
        <v>246</v>
      </c>
      <c r="D91" s="4" t="s">
        <v>247</v>
      </c>
      <c r="E91" s="6">
        <v>265</v>
      </c>
      <c r="F91" s="6"/>
      <c r="G91" s="85">
        <f t="shared" si="1"/>
        <v>0</v>
      </c>
    </row>
    <row r="92" spans="2:7" ht="30.75" thickBot="1" x14ac:dyDescent="0.3">
      <c r="B92" s="3" t="s">
        <v>248</v>
      </c>
      <c r="C92" s="4" t="s">
        <v>249</v>
      </c>
      <c r="D92" s="4" t="s">
        <v>250</v>
      </c>
      <c r="E92" s="6">
        <v>160</v>
      </c>
      <c r="F92" s="6"/>
      <c r="G92" s="85">
        <f t="shared" si="1"/>
        <v>0</v>
      </c>
    </row>
    <row r="93" spans="2:7" ht="30.75" thickBot="1" x14ac:dyDescent="0.3">
      <c r="B93" s="3" t="s">
        <v>251</v>
      </c>
      <c r="C93" s="4" t="s">
        <v>252</v>
      </c>
      <c r="D93" s="4" t="s">
        <v>253</v>
      </c>
      <c r="E93" s="6">
        <v>385</v>
      </c>
      <c r="F93" s="6"/>
      <c r="G93" s="85">
        <f t="shared" si="1"/>
        <v>0</v>
      </c>
    </row>
    <row r="94" spans="2:7" ht="30.75" thickBot="1" x14ac:dyDescent="0.3">
      <c r="B94" s="3" t="s">
        <v>254</v>
      </c>
      <c r="C94" s="4" t="s">
        <v>255</v>
      </c>
      <c r="D94" s="4" t="s">
        <v>256</v>
      </c>
      <c r="E94" s="6">
        <v>270</v>
      </c>
      <c r="F94" s="6"/>
      <c r="G94" s="85">
        <f t="shared" si="1"/>
        <v>0</v>
      </c>
    </row>
    <row r="95" spans="2:7" ht="30.75" thickBot="1" x14ac:dyDescent="0.3">
      <c r="B95" s="3" t="s">
        <v>257</v>
      </c>
      <c r="C95" s="4" t="s">
        <v>258</v>
      </c>
      <c r="D95" s="4" t="s">
        <v>259</v>
      </c>
      <c r="E95" s="6">
        <v>374</v>
      </c>
      <c r="F95" s="6"/>
      <c r="G95" s="85">
        <f t="shared" si="1"/>
        <v>0</v>
      </c>
    </row>
    <row r="96" spans="2:7" ht="30.75" thickBot="1" x14ac:dyDescent="0.3">
      <c r="B96" s="3" t="s">
        <v>260</v>
      </c>
      <c r="C96" s="4" t="s">
        <v>261</v>
      </c>
      <c r="D96" s="4" t="s">
        <v>262</v>
      </c>
      <c r="E96" s="6">
        <v>451</v>
      </c>
      <c r="F96" s="6"/>
      <c r="G96" s="85">
        <f t="shared" si="1"/>
        <v>0</v>
      </c>
    </row>
    <row r="97" spans="2:7" ht="15.75" thickBot="1" x14ac:dyDescent="0.3">
      <c r="B97" s="3" t="s">
        <v>263</v>
      </c>
      <c r="C97" s="4" t="s">
        <v>264</v>
      </c>
      <c r="D97" s="4" t="s">
        <v>265</v>
      </c>
      <c r="E97" s="6">
        <v>360</v>
      </c>
      <c r="F97" s="6"/>
      <c r="G97" s="85">
        <f t="shared" si="1"/>
        <v>0</v>
      </c>
    </row>
    <row r="98" spans="2:7" ht="15.75" thickBot="1" x14ac:dyDescent="0.3">
      <c r="B98" s="3" t="s">
        <v>266</v>
      </c>
      <c r="C98" s="4" t="s">
        <v>267</v>
      </c>
      <c r="D98" s="4" t="s">
        <v>268</v>
      </c>
      <c r="E98" s="6">
        <v>113</v>
      </c>
      <c r="F98" s="6"/>
      <c r="G98" s="85">
        <f t="shared" si="1"/>
        <v>0</v>
      </c>
    </row>
    <row r="99" spans="2:7" ht="15.75" thickBot="1" x14ac:dyDescent="0.3">
      <c r="B99" s="3" t="s">
        <v>269</v>
      </c>
      <c r="C99" s="4" t="s">
        <v>270</v>
      </c>
      <c r="D99" s="4" t="s">
        <v>271</v>
      </c>
      <c r="E99" s="6">
        <v>114</v>
      </c>
      <c r="F99" s="6"/>
      <c r="G99" s="85">
        <f t="shared" si="1"/>
        <v>0</v>
      </c>
    </row>
    <row r="100" spans="2:7" ht="15.75" thickBot="1" x14ac:dyDescent="0.3">
      <c r="B100" s="3" t="s">
        <v>272</v>
      </c>
      <c r="C100" s="4" t="s">
        <v>273</v>
      </c>
      <c r="D100" s="4" t="s">
        <v>274</v>
      </c>
      <c r="E100" s="6">
        <v>230</v>
      </c>
      <c r="F100" s="6"/>
      <c r="G100" s="85">
        <f t="shared" si="1"/>
        <v>0</v>
      </c>
    </row>
    <row r="101" spans="2:7" ht="15.75" thickBot="1" x14ac:dyDescent="0.3">
      <c r="B101" s="3" t="s">
        <v>275</v>
      </c>
      <c r="C101" s="4" t="s">
        <v>276</v>
      </c>
      <c r="D101" s="4" t="s">
        <v>277</v>
      </c>
      <c r="E101" s="6">
        <v>145</v>
      </c>
      <c r="F101" s="6"/>
      <c r="G101" s="85">
        <f t="shared" si="1"/>
        <v>0</v>
      </c>
    </row>
    <row r="102" spans="2:7" ht="15.75" thickBot="1" x14ac:dyDescent="0.3">
      <c r="B102" s="3" t="s">
        <v>278</v>
      </c>
      <c r="C102" s="4" t="s">
        <v>279</v>
      </c>
      <c r="D102" s="4" t="s">
        <v>280</v>
      </c>
      <c r="E102" s="6">
        <v>147</v>
      </c>
      <c r="F102" s="6"/>
      <c r="G102" s="85">
        <f t="shared" si="1"/>
        <v>0</v>
      </c>
    </row>
    <row r="103" spans="2:7" ht="45.75" thickBot="1" x14ac:dyDescent="0.3">
      <c r="B103" s="3" t="s">
        <v>281</v>
      </c>
      <c r="C103" s="4" t="s">
        <v>282</v>
      </c>
      <c r="D103" s="4" t="s">
        <v>283</v>
      </c>
      <c r="E103" s="6">
        <v>538</v>
      </c>
      <c r="F103" s="6"/>
      <c r="G103" s="85">
        <f t="shared" si="1"/>
        <v>0</v>
      </c>
    </row>
    <row r="104" spans="2:7" ht="15.75" thickBot="1" x14ac:dyDescent="0.3">
      <c r="B104" s="3" t="s">
        <v>284</v>
      </c>
      <c r="C104" s="4" t="s">
        <v>285</v>
      </c>
      <c r="D104" s="4" t="s">
        <v>286</v>
      </c>
      <c r="E104" s="6">
        <v>155</v>
      </c>
      <c r="F104" s="6"/>
      <c r="G104" s="85">
        <f t="shared" si="1"/>
        <v>0</v>
      </c>
    </row>
    <row r="105" spans="2:7" ht="15.75" thickBot="1" x14ac:dyDescent="0.3">
      <c r="B105" s="3" t="s">
        <v>287</v>
      </c>
      <c r="C105" s="4" t="s">
        <v>288</v>
      </c>
      <c r="D105" s="4" t="s">
        <v>289</v>
      </c>
      <c r="E105" s="6">
        <v>594</v>
      </c>
      <c r="F105" s="6"/>
      <c r="G105" s="85">
        <f t="shared" si="1"/>
        <v>0</v>
      </c>
    </row>
    <row r="106" spans="2:7" ht="30.75" thickBot="1" x14ac:dyDescent="0.3">
      <c r="B106" s="3" t="s">
        <v>290</v>
      </c>
      <c r="C106" s="4" t="s">
        <v>291</v>
      </c>
      <c r="D106" s="4" t="s">
        <v>292</v>
      </c>
      <c r="E106" s="6">
        <v>285</v>
      </c>
      <c r="F106" s="6"/>
      <c r="G106" s="85">
        <f t="shared" si="1"/>
        <v>0</v>
      </c>
    </row>
    <row r="107" spans="2:7" ht="30.75" thickBot="1" x14ac:dyDescent="0.3">
      <c r="B107" s="3" t="s">
        <v>293</v>
      </c>
      <c r="C107" s="4" t="s">
        <v>294</v>
      </c>
      <c r="D107" s="4" t="s">
        <v>295</v>
      </c>
      <c r="E107" s="6">
        <v>284</v>
      </c>
      <c r="F107" s="6"/>
      <c r="G107" s="85">
        <f t="shared" si="1"/>
        <v>0</v>
      </c>
    </row>
    <row r="108" spans="2:7" ht="30.75" thickBot="1" x14ac:dyDescent="0.3">
      <c r="B108" s="3" t="s">
        <v>296</v>
      </c>
      <c r="C108" s="4" t="s">
        <v>297</v>
      </c>
      <c r="D108" s="4" t="s">
        <v>298</v>
      </c>
      <c r="E108" s="6">
        <v>147</v>
      </c>
      <c r="F108" s="6"/>
      <c r="G108" s="85">
        <f t="shared" si="1"/>
        <v>0</v>
      </c>
    </row>
    <row r="109" spans="2:7" ht="30.75" thickBot="1" x14ac:dyDescent="0.3">
      <c r="B109" s="3" t="s">
        <v>299</v>
      </c>
      <c r="C109" s="4" t="s">
        <v>300</v>
      </c>
      <c r="D109" s="4" t="s">
        <v>301</v>
      </c>
      <c r="E109" s="6">
        <v>383</v>
      </c>
      <c r="F109" s="6"/>
      <c r="G109" s="85">
        <f t="shared" si="1"/>
        <v>0</v>
      </c>
    </row>
    <row r="110" spans="2:7" ht="15.75" thickBot="1" x14ac:dyDescent="0.3">
      <c r="B110" s="3" t="s">
        <v>302</v>
      </c>
      <c r="C110" s="4" t="s">
        <v>303</v>
      </c>
      <c r="D110" s="4" t="s">
        <v>304</v>
      </c>
      <c r="E110" s="6">
        <v>383</v>
      </c>
      <c r="F110" s="6"/>
      <c r="G110" s="85">
        <f t="shared" si="1"/>
        <v>0</v>
      </c>
    </row>
    <row r="111" spans="2:7" ht="15.75" thickBot="1" x14ac:dyDescent="0.3">
      <c r="B111" s="3" t="s">
        <v>305</v>
      </c>
      <c r="C111" s="4" t="s">
        <v>306</v>
      </c>
      <c r="D111" s="4" t="s">
        <v>307</v>
      </c>
      <c r="E111" s="6">
        <v>317</v>
      </c>
      <c r="F111" s="6"/>
      <c r="G111" s="85">
        <f t="shared" si="1"/>
        <v>0</v>
      </c>
    </row>
    <row r="112" spans="2:7" ht="30.75" thickBot="1" x14ac:dyDescent="0.3">
      <c r="B112" s="3" t="s">
        <v>308</v>
      </c>
      <c r="C112" s="4" t="s">
        <v>309</v>
      </c>
      <c r="D112" s="4" t="s">
        <v>310</v>
      </c>
      <c r="E112" s="6">
        <v>317</v>
      </c>
      <c r="F112" s="6"/>
      <c r="G112" s="85">
        <f t="shared" si="1"/>
        <v>0</v>
      </c>
    </row>
    <row r="113" spans="2:7" ht="30.75" thickBot="1" x14ac:dyDescent="0.3">
      <c r="B113" s="3" t="s">
        <v>311</v>
      </c>
      <c r="C113" s="4" t="s">
        <v>312</v>
      </c>
      <c r="D113" s="4" t="s">
        <v>313</v>
      </c>
      <c r="E113" s="6">
        <v>444</v>
      </c>
      <c r="F113" s="6"/>
      <c r="G113" s="85">
        <f t="shared" si="1"/>
        <v>0</v>
      </c>
    </row>
    <row r="114" spans="2:7" ht="15.75" thickBot="1" x14ac:dyDescent="0.3">
      <c r="B114" s="3" t="s">
        <v>314</v>
      </c>
      <c r="C114" s="4" t="s">
        <v>315</v>
      </c>
      <c r="D114" s="4" t="s">
        <v>316</v>
      </c>
      <c r="E114" s="6">
        <v>230</v>
      </c>
      <c r="F114" s="6"/>
      <c r="G114" s="85">
        <f t="shared" si="1"/>
        <v>0</v>
      </c>
    </row>
    <row r="115" spans="2:7" ht="30.75" thickBot="1" x14ac:dyDescent="0.3">
      <c r="B115" s="3" t="s">
        <v>317</v>
      </c>
      <c r="C115" s="4" t="s">
        <v>318</v>
      </c>
      <c r="D115" s="4" t="s">
        <v>319</v>
      </c>
      <c r="E115" s="6">
        <v>444</v>
      </c>
      <c r="F115" s="6"/>
      <c r="G115" s="85">
        <f t="shared" si="1"/>
        <v>0</v>
      </c>
    </row>
    <row r="116" spans="2:7" ht="15.75" thickBot="1" x14ac:dyDescent="0.3">
      <c r="B116" s="3" t="s">
        <v>320</v>
      </c>
      <c r="C116" s="4" t="s">
        <v>321</v>
      </c>
      <c r="D116" s="4" t="s">
        <v>322</v>
      </c>
      <c r="E116" s="6">
        <v>444</v>
      </c>
      <c r="F116" s="6"/>
      <c r="G116" s="85">
        <f t="shared" si="1"/>
        <v>0</v>
      </c>
    </row>
    <row r="117" spans="2:7" ht="15.75" thickBot="1" x14ac:dyDescent="0.3">
      <c r="B117" s="3" t="s">
        <v>323</v>
      </c>
      <c r="C117" s="4" t="s">
        <v>324</v>
      </c>
      <c r="D117" s="4" t="s">
        <v>325</v>
      </c>
      <c r="E117" s="6">
        <v>725</v>
      </c>
      <c r="F117" s="6"/>
      <c r="G117" s="85">
        <f t="shared" si="1"/>
        <v>0</v>
      </c>
    </row>
    <row r="118" spans="2:7" ht="30.75" thickBot="1" x14ac:dyDescent="0.3">
      <c r="B118" s="3" t="s">
        <v>326</v>
      </c>
      <c r="C118" s="4" t="s">
        <v>327</v>
      </c>
      <c r="D118" s="4" t="s">
        <v>328</v>
      </c>
      <c r="E118" s="6">
        <v>528</v>
      </c>
      <c r="F118" s="6"/>
      <c r="G118" s="85">
        <f t="shared" si="1"/>
        <v>0</v>
      </c>
    </row>
    <row r="119" spans="2:7" ht="45.75" thickBot="1" x14ac:dyDescent="0.3">
      <c r="B119" s="3" t="s">
        <v>329</v>
      </c>
      <c r="C119" s="4" t="s">
        <v>330</v>
      </c>
      <c r="D119" s="4" t="s">
        <v>331</v>
      </c>
      <c r="E119" s="6">
        <v>412</v>
      </c>
      <c r="F119" s="6"/>
      <c r="G119" s="85">
        <f t="shared" si="1"/>
        <v>0</v>
      </c>
    </row>
    <row r="120" spans="2:7" ht="30.75" thickBot="1" x14ac:dyDescent="0.3">
      <c r="B120" s="3" t="s">
        <v>332</v>
      </c>
      <c r="C120" s="4" t="s">
        <v>333</v>
      </c>
      <c r="D120" s="4" t="s">
        <v>334</v>
      </c>
      <c r="E120" s="6">
        <v>333</v>
      </c>
      <c r="F120" s="6"/>
      <c r="G120" s="85">
        <f t="shared" si="1"/>
        <v>0</v>
      </c>
    </row>
    <row r="121" spans="2:7" ht="15.75" thickBot="1" x14ac:dyDescent="0.3">
      <c r="B121" s="3" t="s">
        <v>335</v>
      </c>
      <c r="C121" s="4" t="s">
        <v>336</v>
      </c>
      <c r="D121" s="4" t="s">
        <v>337</v>
      </c>
      <c r="E121" s="6">
        <v>365</v>
      </c>
      <c r="F121" s="6"/>
      <c r="G121" s="85">
        <f t="shared" si="1"/>
        <v>0</v>
      </c>
    </row>
    <row r="122" spans="2:7" ht="15.75" thickBot="1" x14ac:dyDescent="0.3">
      <c r="B122" s="3" t="s">
        <v>338</v>
      </c>
      <c r="C122" s="4" t="s">
        <v>339</v>
      </c>
      <c r="D122" s="4" t="s">
        <v>340</v>
      </c>
      <c r="E122" s="6">
        <v>461</v>
      </c>
      <c r="F122" s="6"/>
      <c r="G122" s="85">
        <f t="shared" si="1"/>
        <v>0</v>
      </c>
    </row>
    <row r="123" spans="2:7" ht="15.75" thickBot="1" x14ac:dyDescent="0.3">
      <c r="B123" s="3" t="s">
        <v>341</v>
      </c>
      <c r="C123" s="4" t="s">
        <v>342</v>
      </c>
      <c r="D123" s="4" t="s">
        <v>343</v>
      </c>
      <c r="E123" s="6">
        <v>280</v>
      </c>
      <c r="F123" s="6"/>
      <c r="G123" s="85">
        <f t="shared" si="1"/>
        <v>0</v>
      </c>
    </row>
    <row r="124" spans="2:7" ht="30.75" thickBot="1" x14ac:dyDescent="0.3">
      <c r="B124" s="3" t="s">
        <v>344</v>
      </c>
      <c r="C124" s="4" t="s">
        <v>345</v>
      </c>
      <c r="D124" s="4" t="s">
        <v>346</v>
      </c>
      <c r="E124" s="6">
        <v>186</v>
      </c>
      <c r="F124" s="6"/>
      <c r="G124" s="85">
        <f t="shared" si="1"/>
        <v>0</v>
      </c>
    </row>
    <row r="125" spans="2:7" ht="15.75" thickBot="1" x14ac:dyDescent="0.3">
      <c r="B125" s="3" t="s">
        <v>347</v>
      </c>
      <c r="C125" s="4" t="s">
        <v>348</v>
      </c>
      <c r="D125" s="26" t="s">
        <v>349</v>
      </c>
      <c r="E125" s="86">
        <v>353</v>
      </c>
      <c r="F125" s="86"/>
      <c r="G125" s="87">
        <f t="shared" si="1"/>
        <v>0</v>
      </c>
    </row>
    <row r="126" spans="2:7" x14ac:dyDescent="0.25">
      <c r="D126" s="88" t="s">
        <v>1617</v>
      </c>
      <c r="E126" s="89"/>
      <c r="F126" s="89">
        <f>SUM(F11:F125)</f>
        <v>0</v>
      </c>
      <c r="G126" s="90">
        <f>SUM(G11:G125)</f>
        <v>0</v>
      </c>
    </row>
    <row r="127" spans="2:7" ht="15.75" thickBot="1" x14ac:dyDescent="0.3">
      <c r="D127" s="91" t="s">
        <v>1618</v>
      </c>
      <c r="E127" s="92"/>
      <c r="F127" s="92">
        <f>SUM(F126/6)</f>
        <v>0</v>
      </c>
      <c r="G127" s="93">
        <f>SUM(G126/6)</f>
        <v>0</v>
      </c>
    </row>
    <row r="129" spans="2:4" x14ac:dyDescent="0.25">
      <c r="B129" s="153" t="s">
        <v>356</v>
      </c>
      <c r="C129" s="154"/>
      <c r="D129" s="17" t="s">
        <v>357</v>
      </c>
    </row>
  </sheetData>
  <mergeCells count="2">
    <mergeCell ref="B3:E3"/>
    <mergeCell ref="B129:C129"/>
  </mergeCells>
  <pageMargins left="0.51181102362204722" right="0"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topLeftCell="A142" workbookViewId="0">
      <selection activeCell="E155" sqref="E155:H156"/>
    </sheetView>
  </sheetViews>
  <sheetFormatPr defaultRowHeight="15" x14ac:dyDescent="0.25"/>
  <cols>
    <col min="2" max="2" width="12.5703125" customWidth="1"/>
    <col min="3" max="3" width="36" customWidth="1"/>
    <col min="4" max="4" width="15.42578125" customWidth="1"/>
    <col min="5" max="5" width="30.7109375" customWidth="1"/>
    <col min="6" max="6" width="11.42578125" customWidth="1"/>
  </cols>
  <sheetData>
    <row r="1" spans="1:8" x14ac:dyDescent="0.25">
      <c r="A1" t="s">
        <v>351</v>
      </c>
    </row>
    <row r="3" spans="1:8" x14ac:dyDescent="0.25">
      <c r="C3" s="155" t="s">
        <v>758</v>
      </c>
      <c r="D3" s="149"/>
      <c r="E3" s="149"/>
      <c r="F3" s="149"/>
    </row>
    <row r="4" spans="1:8" x14ac:dyDescent="0.25">
      <c r="C4" s="149"/>
      <c r="D4" s="149"/>
      <c r="E4" s="149"/>
      <c r="F4" s="149"/>
    </row>
    <row r="5" spans="1:8" x14ac:dyDescent="0.25">
      <c r="C5" s="16"/>
      <c r="D5" s="16"/>
      <c r="E5" s="16"/>
      <c r="F5" s="16"/>
    </row>
    <row r="6" spans="1:8" x14ac:dyDescent="0.25">
      <c r="C6" s="16"/>
      <c r="D6" s="16"/>
      <c r="E6" s="16"/>
      <c r="F6" s="16"/>
    </row>
    <row r="7" spans="1:8" ht="18.75" x14ac:dyDescent="0.3">
      <c r="C7" s="29" t="s">
        <v>1031</v>
      </c>
      <c r="D7" s="9"/>
    </row>
    <row r="8" spans="1:8" x14ac:dyDescent="0.25">
      <c r="A8" s="9" t="s">
        <v>353</v>
      </c>
    </row>
    <row r="9" spans="1:8" x14ac:dyDescent="0.25">
      <c r="A9" s="8" t="s">
        <v>354</v>
      </c>
      <c r="B9" s="8"/>
      <c r="C9" s="8"/>
      <c r="D9" s="8"/>
      <c r="E9" s="8"/>
      <c r="F9" s="8"/>
    </row>
    <row r="10" spans="1:8" ht="15.75" thickBot="1" x14ac:dyDescent="0.3">
      <c r="A10" s="8" t="s">
        <v>355</v>
      </c>
      <c r="B10" s="8"/>
      <c r="C10" s="8"/>
      <c r="D10" s="8"/>
      <c r="E10" s="8"/>
      <c r="F10" s="8"/>
    </row>
    <row r="11" spans="1:8" ht="96.75" thickBot="1" x14ac:dyDescent="0.3">
      <c r="A11" s="1" t="s">
        <v>350</v>
      </c>
      <c r="B11" s="1" t="s">
        <v>358</v>
      </c>
      <c r="C11" s="2" t="s">
        <v>359</v>
      </c>
      <c r="D11" s="2" t="s">
        <v>360</v>
      </c>
      <c r="E11" s="10" t="s">
        <v>361</v>
      </c>
      <c r="F11" s="84" t="s">
        <v>362</v>
      </c>
      <c r="G11" s="84" t="s">
        <v>1619</v>
      </c>
      <c r="H11" s="84" t="s">
        <v>1620</v>
      </c>
    </row>
    <row r="12" spans="1:8" ht="15.75" thickBot="1" x14ac:dyDescent="0.3">
      <c r="A12" s="11"/>
      <c r="B12" s="11"/>
      <c r="C12" s="12"/>
      <c r="D12" s="12"/>
      <c r="E12" s="13"/>
      <c r="F12" s="12" t="s">
        <v>363</v>
      </c>
      <c r="G12" s="5"/>
      <c r="H12" s="5" t="s">
        <v>4</v>
      </c>
    </row>
    <row r="13" spans="1:8" ht="30.75" thickBot="1" x14ac:dyDescent="0.3">
      <c r="B13" s="14" t="s">
        <v>364</v>
      </c>
      <c r="C13" s="4" t="s">
        <v>365</v>
      </c>
      <c r="D13" s="5" t="s">
        <v>366</v>
      </c>
      <c r="E13" s="4" t="s">
        <v>367</v>
      </c>
      <c r="F13" s="5">
        <v>328</v>
      </c>
      <c r="G13" s="6"/>
      <c r="H13" s="85">
        <f>SUM(F13*G13)</f>
        <v>0</v>
      </c>
    </row>
    <row r="14" spans="1:8" ht="30.75" thickBot="1" x14ac:dyDescent="0.3">
      <c r="B14" s="14">
        <v>2</v>
      </c>
      <c r="C14" s="4" t="s">
        <v>368</v>
      </c>
      <c r="D14" s="5" t="s">
        <v>369</v>
      </c>
      <c r="E14" s="4" t="s">
        <v>370</v>
      </c>
      <c r="F14" s="5">
        <v>328</v>
      </c>
      <c r="G14" s="6"/>
      <c r="H14" s="85">
        <f t="shared" ref="H14:H77" si="0">SUM(F14*G14)</f>
        <v>0</v>
      </c>
    </row>
    <row r="15" spans="1:8" ht="30.75" thickBot="1" x14ac:dyDescent="0.3">
      <c r="B15" s="14">
        <v>3</v>
      </c>
      <c r="C15" s="4" t="s">
        <v>371</v>
      </c>
      <c r="D15" s="5" t="s">
        <v>372</v>
      </c>
      <c r="E15" s="4" t="s">
        <v>373</v>
      </c>
      <c r="F15" s="5">
        <v>683</v>
      </c>
      <c r="G15" s="6"/>
      <c r="H15" s="85">
        <f t="shared" si="0"/>
        <v>0</v>
      </c>
    </row>
    <row r="16" spans="1:8" ht="15.75" thickBot="1" x14ac:dyDescent="0.3">
      <c r="B16" s="14">
        <v>4</v>
      </c>
      <c r="C16" s="4" t="s">
        <v>374</v>
      </c>
      <c r="D16" s="5" t="s">
        <v>375</v>
      </c>
      <c r="E16" s="4" t="s">
        <v>376</v>
      </c>
      <c r="F16" s="5">
        <v>683</v>
      </c>
      <c r="G16" s="6"/>
      <c r="H16" s="85">
        <f t="shared" si="0"/>
        <v>0</v>
      </c>
    </row>
    <row r="17" spans="2:8" ht="45.75" thickBot="1" x14ac:dyDescent="0.3">
      <c r="B17" s="14">
        <v>5</v>
      </c>
      <c r="C17" s="4" t="s">
        <v>377</v>
      </c>
      <c r="D17" s="5" t="s">
        <v>378</v>
      </c>
      <c r="E17" s="4" t="s">
        <v>379</v>
      </c>
      <c r="F17" s="5">
        <v>861</v>
      </c>
      <c r="G17" s="6"/>
      <c r="H17" s="85">
        <f t="shared" si="0"/>
        <v>0</v>
      </c>
    </row>
    <row r="18" spans="2:8" ht="45.75" thickBot="1" x14ac:dyDescent="0.3">
      <c r="B18" s="14">
        <v>6</v>
      </c>
      <c r="C18" s="4" t="s">
        <v>377</v>
      </c>
      <c r="D18" s="5" t="s">
        <v>380</v>
      </c>
      <c r="E18" s="4" t="s">
        <v>381</v>
      </c>
      <c r="F18" s="5">
        <v>861</v>
      </c>
      <c r="G18" s="6"/>
      <c r="H18" s="85">
        <f t="shared" si="0"/>
        <v>0</v>
      </c>
    </row>
    <row r="19" spans="2:8" ht="45.75" thickBot="1" x14ac:dyDescent="0.3">
      <c r="B19" s="14">
        <v>7</v>
      </c>
      <c r="C19" s="4" t="s">
        <v>382</v>
      </c>
      <c r="D19" s="5" t="s">
        <v>383</v>
      </c>
      <c r="E19" s="4" t="s">
        <v>384</v>
      </c>
      <c r="F19" s="5">
        <v>861</v>
      </c>
      <c r="G19" s="6"/>
      <c r="H19" s="85">
        <f t="shared" si="0"/>
        <v>0</v>
      </c>
    </row>
    <row r="20" spans="2:8" ht="45.75" thickBot="1" x14ac:dyDescent="0.3">
      <c r="B20" s="14">
        <v>8</v>
      </c>
      <c r="C20" s="4" t="s">
        <v>382</v>
      </c>
      <c r="D20" s="5" t="s">
        <v>385</v>
      </c>
      <c r="E20" s="4" t="s">
        <v>386</v>
      </c>
      <c r="F20" s="5">
        <v>861</v>
      </c>
      <c r="G20" s="6"/>
      <c r="H20" s="85">
        <f t="shared" si="0"/>
        <v>0</v>
      </c>
    </row>
    <row r="21" spans="2:8" ht="45.75" thickBot="1" x14ac:dyDescent="0.3">
      <c r="B21" s="14">
        <v>9</v>
      </c>
      <c r="C21" s="4" t="s">
        <v>387</v>
      </c>
      <c r="D21" s="5" t="s">
        <v>388</v>
      </c>
      <c r="E21" s="4" t="s">
        <v>389</v>
      </c>
      <c r="F21" s="5">
        <v>861</v>
      </c>
      <c r="G21" s="6"/>
      <c r="H21" s="85">
        <f t="shared" si="0"/>
        <v>0</v>
      </c>
    </row>
    <row r="22" spans="2:8" ht="45.75" thickBot="1" x14ac:dyDescent="0.3">
      <c r="B22" s="14">
        <v>10</v>
      </c>
      <c r="C22" s="4" t="s">
        <v>382</v>
      </c>
      <c r="D22" s="5" t="s">
        <v>390</v>
      </c>
      <c r="E22" s="4" t="s">
        <v>391</v>
      </c>
      <c r="F22" s="5">
        <v>861</v>
      </c>
      <c r="G22" s="6"/>
      <c r="H22" s="85">
        <f t="shared" si="0"/>
        <v>0</v>
      </c>
    </row>
    <row r="23" spans="2:8" ht="45.75" thickBot="1" x14ac:dyDescent="0.3">
      <c r="B23" s="14">
        <v>11</v>
      </c>
      <c r="C23" s="4" t="s">
        <v>382</v>
      </c>
      <c r="D23" s="5" t="s">
        <v>392</v>
      </c>
      <c r="E23" s="4" t="s">
        <v>393</v>
      </c>
      <c r="F23" s="5">
        <v>861</v>
      </c>
      <c r="G23" s="6"/>
      <c r="H23" s="85">
        <f t="shared" si="0"/>
        <v>0</v>
      </c>
    </row>
    <row r="24" spans="2:8" ht="45.75" thickBot="1" x14ac:dyDescent="0.3">
      <c r="B24" s="14">
        <v>12</v>
      </c>
      <c r="C24" s="4" t="s">
        <v>382</v>
      </c>
      <c r="D24" s="5" t="s">
        <v>394</v>
      </c>
      <c r="E24" s="4" t="s">
        <v>395</v>
      </c>
      <c r="F24" s="5">
        <v>861</v>
      </c>
      <c r="G24" s="6"/>
      <c r="H24" s="85">
        <f t="shared" si="0"/>
        <v>0</v>
      </c>
    </row>
    <row r="25" spans="2:8" ht="45.75" thickBot="1" x14ac:dyDescent="0.3">
      <c r="B25" s="14">
        <v>13</v>
      </c>
      <c r="C25" s="4" t="s">
        <v>382</v>
      </c>
      <c r="D25" s="5" t="s">
        <v>396</v>
      </c>
      <c r="E25" s="4" t="s">
        <v>397</v>
      </c>
      <c r="F25" s="5">
        <v>861</v>
      </c>
      <c r="G25" s="6"/>
      <c r="H25" s="85">
        <f t="shared" si="0"/>
        <v>0</v>
      </c>
    </row>
    <row r="26" spans="2:8" ht="15.75" thickBot="1" x14ac:dyDescent="0.3">
      <c r="B26" s="14">
        <v>14</v>
      </c>
      <c r="C26" s="4" t="s">
        <v>398</v>
      </c>
      <c r="D26" s="5" t="s">
        <v>399</v>
      </c>
      <c r="E26" s="4" t="s">
        <v>400</v>
      </c>
      <c r="F26" s="5">
        <v>729</v>
      </c>
      <c r="G26" s="6"/>
      <c r="H26" s="85">
        <f t="shared" si="0"/>
        <v>0</v>
      </c>
    </row>
    <row r="27" spans="2:8" ht="15.75" thickBot="1" x14ac:dyDescent="0.3">
      <c r="B27" s="14">
        <v>15</v>
      </c>
      <c r="C27" s="4" t="s">
        <v>398</v>
      </c>
      <c r="D27" s="5" t="s">
        <v>401</v>
      </c>
      <c r="E27" s="4" t="s">
        <v>402</v>
      </c>
      <c r="F27" s="5">
        <v>729</v>
      </c>
      <c r="G27" s="6"/>
      <c r="H27" s="85">
        <f t="shared" si="0"/>
        <v>0</v>
      </c>
    </row>
    <row r="28" spans="2:8" ht="15.75" thickBot="1" x14ac:dyDescent="0.3">
      <c r="B28" s="14">
        <v>16</v>
      </c>
      <c r="C28" s="4" t="s">
        <v>403</v>
      </c>
      <c r="D28" s="5" t="s">
        <v>404</v>
      </c>
      <c r="E28" s="4" t="s">
        <v>405</v>
      </c>
      <c r="F28" s="5">
        <v>624</v>
      </c>
      <c r="G28" s="6"/>
      <c r="H28" s="85">
        <f t="shared" si="0"/>
        <v>0</v>
      </c>
    </row>
    <row r="29" spans="2:8" ht="30.75" thickBot="1" x14ac:dyDescent="0.3">
      <c r="B29" s="14">
        <v>17</v>
      </c>
      <c r="C29" s="4" t="s">
        <v>406</v>
      </c>
      <c r="D29" s="5" t="s">
        <v>407</v>
      </c>
      <c r="E29" s="4" t="s">
        <v>408</v>
      </c>
      <c r="F29" s="5">
        <v>482</v>
      </c>
      <c r="G29" s="6"/>
      <c r="H29" s="85">
        <f t="shared" si="0"/>
        <v>0</v>
      </c>
    </row>
    <row r="30" spans="2:8" ht="30.75" thickBot="1" x14ac:dyDescent="0.3">
      <c r="B30" s="14">
        <v>18</v>
      </c>
      <c r="C30" s="4" t="s">
        <v>409</v>
      </c>
      <c r="D30" s="5" t="s">
        <v>410</v>
      </c>
      <c r="E30" s="4" t="s">
        <v>411</v>
      </c>
      <c r="F30" s="5">
        <v>806</v>
      </c>
      <c r="G30" s="6"/>
      <c r="H30" s="85">
        <f t="shared" si="0"/>
        <v>0</v>
      </c>
    </row>
    <row r="31" spans="2:8" ht="30.75" thickBot="1" x14ac:dyDescent="0.3">
      <c r="B31" s="14">
        <v>19</v>
      </c>
      <c r="C31" s="4" t="s">
        <v>412</v>
      </c>
      <c r="D31" s="5" t="s">
        <v>413</v>
      </c>
      <c r="E31" s="4" t="s">
        <v>414</v>
      </c>
      <c r="F31" s="5">
        <v>757</v>
      </c>
      <c r="G31" s="6"/>
      <c r="H31" s="85">
        <f t="shared" si="0"/>
        <v>0</v>
      </c>
    </row>
    <row r="32" spans="2:8" ht="15.75" thickBot="1" x14ac:dyDescent="0.3">
      <c r="B32" s="14">
        <v>20</v>
      </c>
      <c r="C32" s="4" t="s">
        <v>415</v>
      </c>
      <c r="D32" s="5" t="s">
        <v>416</v>
      </c>
      <c r="E32" s="4" t="s">
        <v>417</v>
      </c>
      <c r="F32" s="5">
        <v>683</v>
      </c>
      <c r="G32" s="6"/>
      <c r="H32" s="85">
        <f t="shared" si="0"/>
        <v>0</v>
      </c>
    </row>
    <row r="33" spans="2:8" ht="30.75" thickBot="1" x14ac:dyDescent="0.3">
      <c r="B33" s="14">
        <v>21</v>
      </c>
      <c r="C33" s="4" t="s">
        <v>418</v>
      </c>
      <c r="D33" s="5" t="s">
        <v>419</v>
      </c>
      <c r="E33" s="4" t="s">
        <v>420</v>
      </c>
      <c r="F33" s="5">
        <v>609</v>
      </c>
      <c r="G33" s="6"/>
      <c r="H33" s="85">
        <f t="shared" si="0"/>
        <v>0</v>
      </c>
    </row>
    <row r="34" spans="2:8" ht="30.75" thickBot="1" x14ac:dyDescent="0.3">
      <c r="B34" s="14">
        <v>22</v>
      </c>
      <c r="C34" s="4" t="s">
        <v>421</v>
      </c>
      <c r="D34" s="5" t="s">
        <v>422</v>
      </c>
      <c r="E34" s="4" t="s">
        <v>423</v>
      </c>
      <c r="F34" s="5">
        <v>286</v>
      </c>
      <c r="G34" s="6"/>
      <c r="H34" s="85">
        <f t="shared" si="0"/>
        <v>0</v>
      </c>
    </row>
    <row r="35" spans="2:8" ht="15.75" thickBot="1" x14ac:dyDescent="0.3">
      <c r="B35" s="14">
        <v>23</v>
      </c>
      <c r="C35" s="4" t="s">
        <v>424</v>
      </c>
      <c r="D35" s="5" t="s">
        <v>425</v>
      </c>
      <c r="E35" s="4" t="s">
        <v>426</v>
      </c>
      <c r="F35" s="5">
        <v>286</v>
      </c>
      <c r="G35" s="6"/>
      <c r="H35" s="85">
        <f t="shared" si="0"/>
        <v>0</v>
      </c>
    </row>
    <row r="36" spans="2:8" ht="45.75" thickBot="1" x14ac:dyDescent="0.3">
      <c r="B36" s="14">
        <v>24</v>
      </c>
      <c r="C36" s="4" t="s">
        <v>427</v>
      </c>
      <c r="D36" s="5" t="s">
        <v>428</v>
      </c>
      <c r="E36" s="4" t="s">
        <v>429</v>
      </c>
      <c r="F36" s="5">
        <v>286</v>
      </c>
      <c r="G36" s="6"/>
      <c r="H36" s="85">
        <f t="shared" si="0"/>
        <v>0</v>
      </c>
    </row>
    <row r="37" spans="2:8" ht="45.75" thickBot="1" x14ac:dyDescent="0.3">
      <c r="B37" s="14">
        <v>25</v>
      </c>
      <c r="C37" s="4" t="s">
        <v>427</v>
      </c>
      <c r="D37" s="5" t="s">
        <v>430</v>
      </c>
      <c r="E37" s="4" t="s">
        <v>431</v>
      </c>
      <c r="F37" s="5">
        <v>286</v>
      </c>
      <c r="G37" s="6"/>
      <c r="H37" s="85">
        <f t="shared" si="0"/>
        <v>0</v>
      </c>
    </row>
    <row r="38" spans="2:8" ht="45.75" thickBot="1" x14ac:dyDescent="0.3">
      <c r="B38" s="14">
        <v>26</v>
      </c>
      <c r="C38" s="4" t="s">
        <v>427</v>
      </c>
      <c r="D38" s="5" t="s">
        <v>432</v>
      </c>
      <c r="E38" s="4" t="s">
        <v>433</v>
      </c>
      <c r="F38" s="5">
        <v>286</v>
      </c>
      <c r="G38" s="6"/>
      <c r="H38" s="85">
        <f t="shared" si="0"/>
        <v>0</v>
      </c>
    </row>
    <row r="39" spans="2:8" ht="30.75" thickBot="1" x14ac:dyDescent="0.3">
      <c r="B39" s="14">
        <v>27</v>
      </c>
      <c r="C39" s="4" t="s">
        <v>434</v>
      </c>
      <c r="D39" s="5" t="s">
        <v>435</v>
      </c>
      <c r="E39" s="4" t="s">
        <v>436</v>
      </c>
      <c r="F39" s="5">
        <v>286</v>
      </c>
      <c r="G39" s="6"/>
      <c r="H39" s="85">
        <f t="shared" si="0"/>
        <v>0</v>
      </c>
    </row>
    <row r="40" spans="2:8" ht="30.75" thickBot="1" x14ac:dyDescent="0.3">
      <c r="B40" s="14">
        <v>28</v>
      </c>
      <c r="C40" s="4" t="s">
        <v>437</v>
      </c>
      <c r="D40" s="5" t="s">
        <v>438</v>
      </c>
      <c r="E40" s="4" t="s">
        <v>439</v>
      </c>
      <c r="F40" s="5">
        <v>328</v>
      </c>
      <c r="G40" s="6"/>
      <c r="H40" s="85">
        <f t="shared" si="0"/>
        <v>0</v>
      </c>
    </row>
    <row r="41" spans="2:8" ht="15.75" thickBot="1" x14ac:dyDescent="0.3">
      <c r="B41" s="14">
        <v>29</v>
      </c>
      <c r="C41" s="4" t="s">
        <v>440</v>
      </c>
      <c r="D41" s="5" t="s">
        <v>441</v>
      </c>
      <c r="E41" s="4" t="s">
        <v>442</v>
      </c>
      <c r="F41" s="5">
        <v>328</v>
      </c>
      <c r="G41" s="6"/>
      <c r="H41" s="85">
        <f t="shared" si="0"/>
        <v>0</v>
      </c>
    </row>
    <row r="42" spans="2:8" ht="30.75" thickBot="1" x14ac:dyDescent="0.3">
      <c r="B42" s="14">
        <v>30</v>
      </c>
      <c r="C42" s="4" t="s">
        <v>443</v>
      </c>
      <c r="D42" s="5" t="s">
        <v>444</v>
      </c>
      <c r="E42" s="4" t="s">
        <v>445</v>
      </c>
      <c r="F42" s="5">
        <v>328</v>
      </c>
      <c r="G42" s="6"/>
      <c r="H42" s="85">
        <f t="shared" si="0"/>
        <v>0</v>
      </c>
    </row>
    <row r="43" spans="2:8" ht="30.75" thickBot="1" x14ac:dyDescent="0.3">
      <c r="B43" s="14">
        <v>31</v>
      </c>
      <c r="C43" s="4" t="s">
        <v>446</v>
      </c>
      <c r="D43" s="5" t="s">
        <v>447</v>
      </c>
      <c r="E43" s="4" t="s">
        <v>448</v>
      </c>
      <c r="F43" s="5">
        <v>328</v>
      </c>
      <c r="G43" s="6"/>
      <c r="H43" s="85">
        <f t="shared" si="0"/>
        <v>0</v>
      </c>
    </row>
    <row r="44" spans="2:8" ht="45.75" thickBot="1" x14ac:dyDescent="0.3">
      <c r="B44" s="14">
        <v>32</v>
      </c>
      <c r="C44" s="4" t="s">
        <v>449</v>
      </c>
      <c r="D44" s="5" t="s">
        <v>450</v>
      </c>
      <c r="E44" s="4" t="s">
        <v>451</v>
      </c>
      <c r="F44" s="5">
        <v>328</v>
      </c>
      <c r="G44" s="6"/>
      <c r="H44" s="85">
        <f t="shared" si="0"/>
        <v>0</v>
      </c>
    </row>
    <row r="45" spans="2:8" ht="45.75" thickBot="1" x14ac:dyDescent="0.3">
      <c r="B45" s="14">
        <v>33</v>
      </c>
      <c r="C45" s="4" t="s">
        <v>446</v>
      </c>
      <c r="D45" s="5" t="s">
        <v>452</v>
      </c>
      <c r="E45" s="4" t="s">
        <v>453</v>
      </c>
      <c r="F45" s="5">
        <v>328</v>
      </c>
      <c r="G45" s="6"/>
      <c r="H45" s="85">
        <f t="shared" si="0"/>
        <v>0</v>
      </c>
    </row>
    <row r="46" spans="2:8" ht="30.75" thickBot="1" x14ac:dyDescent="0.3">
      <c r="B46" s="14">
        <v>34</v>
      </c>
      <c r="C46" s="4" t="s">
        <v>454</v>
      </c>
      <c r="D46" s="5" t="s">
        <v>455</v>
      </c>
      <c r="E46" s="4" t="s">
        <v>456</v>
      </c>
      <c r="F46" s="5">
        <v>452</v>
      </c>
      <c r="G46" s="6"/>
      <c r="H46" s="85">
        <f t="shared" si="0"/>
        <v>0</v>
      </c>
    </row>
    <row r="47" spans="2:8" ht="30.75" thickBot="1" x14ac:dyDescent="0.3">
      <c r="B47" s="14">
        <v>35</v>
      </c>
      <c r="C47" s="4" t="s">
        <v>454</v>
      </c>
      <c r="D47" s="5" t="s">
        <v>457</v>
      </c>
      <c r="E47" s="4" t="s">
        <v>458</v>
      </c>
      <c r="F47" s="5">
        <v>452</v>
      </c>
      <c r="G47" s="6"/>
      <c r="H47" s="85">
        <f t="shared" si="0"/>
        <v>0</v>
      </c>
    </row>
    <row r="48" spans="2:8" ht="45.75" thickBot="1" x14ac:dyDescent="0.3">
      <c r="B48" s="14">
        <v>36</v>
      </c>
      <c r="C48" s="4" t="s">
        <v>459</v>
      </c>
      <c r="D48" s="5" t="s">
        <v>460</v>
      </c>
      <c r="E48" s="4" t="s">
        <v>461</v>
      </c>
      <c r="F48" s="5">
        <v>254</v>
      </c>
      <c r="G48" s="6"/>
      <c r="H48" s="85">
        <f t="shared" si="0"/>
        <v>0</v>
      </c>
    </row>
    <row r="49" spans="2:8" ht="30.75" thickBot="1" x14ac:dyDescent="0.3">
      <c r="B49" s="14">
        <v>37</v>
      </c>
      <c r="C49" s="4" t="s">
        <v>454</v>
      </c>
      <c r="D49" s="5" t="s">
        <v>462</v>
      </c>
      <c r="E49" s="4" t="s">
        <v>463</v>
      </c>
      <c r="F49" s="5">
        <v>254</v>
      </c>
      <c r="G49" s="6"/>
      <c r="H49" s="85">
        <f t="shared" si="0"/>
        <v>0</v>
      </c>
    </row>
    <row r="50" spans="2:8" ht="30.75" thickBot="1" x14ac:dyDescent="0.3">
      <c r="B50" s="14">
        <v>38</v>
      </c>
      <c r="C50" s="4" t="s">
        <v>454</v>
      </c>
      <c r="D50" s="5" t="s">
        <v>464</v>
      </c>
      <c r="E50" s="4" t="s">
        <v>465</v>
      </c>
      <c r="F50" s="5">
        <v>452</v>
      </c>
      <c r="G50" s="6"/>
      <c r="H50" s="85">
        <f t="shared" si="0"/>
        <v>0</v>
      </c>
    </row>
    <row r="51" spans="2:8" ht="30.75" thickBot="1" x14ac:dyDescent="0.3">
      <c r="B51" s="14">
        <v>39</v>
      </c>
      <c r="C51" s="4" t="s">
        <v>466</v>
      </c>
      <c r="D51" s="5" t="s">
        <v>467</v>
      </c>
      <c r="E51" s="4" t="s">
        <v>468</v>
      </c>
      <c r="F51" s="5">
        <v>556</v>
      </c>
      <c r="G51" s="6"/>
      <c r="H51" s="85">
        <f t="shared" si="0"/>
        <v>0</v>
      </c>
    </row>
    <row r="52" spans="2:8" ht="30.75" thickBot="1" x14ac:dyDescent="0.3">
      <c r="B52" s="14">
        <v>40</v>
      </c>
      <c r="C52" s="4" t="s">
        <v>469</v>
      </c>
      <c r="D52" s="5" t="s">
        <v>470</v>
      </c>
      <c r="E52" s="4" t="s">
        <v>471</v>
      </c>
      <c r="F52" s="5">
        <v>556</v>
      </c>
      <c r="G52" s="6"/>
      <c r="H52" s="85">
        <f t="shared" si="0"/>
        <v>0</v>
      </c>
    </row>
    <row r="53" spans="2:8" ht="15.75" thickBot="1" x14ac:dyDescent="0.3">
      <c r="B53" s="14">
        <v>41</v>
      </c>
      <c r="C53" s="4" t="s">
        <v>472</v>
      </c>
      <c r="D53" s="5" t="s">
        <v>473</v>
      </c>
      <c r="E53" s="4" t="s">
        <v>474</v>
      </c>
      <c r="F53" s="5">
        <v>509</v>
      </c>
      <c r="G53" s="6"/>
      <c r="H53" s="85">
        <f t="shared" si="0"/>
        <v>0</v>
      </c>
    </row>
    <row r="54" spans="2:8" ht="30.75" thickBot="1" x14ac:dyDescent="0.3">
      <c r="B54" s="14">
        <v>42</v>
      </c>
      <c r="C54" s="4" t="s">
        <v>475</v>
      </c>
      <c r="D54" s="5" t="s">
        <v>476</v>
      </c>
      <c r="E54" s="4" t="s">
        <v>477</v>
      </c>
      <c r="F54" s="5">
        <v>430</v>
      </c>
      <c r="G54" s="6"/>
      <c r="H54" s="85">
        <f t="shared" si="0"/>
        <v>0</v>
      </c>
    </row>
    <row r="55" spans="2:8" ht="45.75" thickBot="1" x14ac:dyDescent="0.3">
      <c r="B55" s="14">
        <v>43</v>
      </c>
      <c r="C55" s="4" t="s">
        <v>478</v>
      </c>
      <c r="D55" s="5" t="s">
        <v>479</v>
      </c>
      <c r="E55" s="4" t="s">
        <v>480</v>
      </c>
      <c r="F55" s="5">
        <v>570</v>
      </c>
      <c r="G55" s="6"/>
      <c r="H55" s="85">
        <f t="shared" si="0"/>
        <v>0</v>
      </c>
    </row>
    <row r="56" spans="2:8" ht="30.75" thickBot="1" x14ac:dyDescent="0.3">
      <c r="B56" s="14">
        <v>44</v>
      </c>
      <c r="C56" s="4" t="s">
        <v>478</v>
      </c>
      <c r="D56" s="5" t="s">
        <v>481</v>
      </c>
      <c r="E56" s="4" t="s">
        <v>482</v>
      </c>
      <c r="F56" s="5">
        <v>570</v>
      </c>
      <c r="G56" s="6"/>
      <c r="H56" s="85">
        <f t="shared" si="0"/>
        <v>0</v>
      </c>
    </row>
    <row r="57" spans="2:8" ht="15.75" thickBot="1" x14ac:dyDescent="0.3">
      <c r="B57" s="14">
        <v>45</v>
      </c>
      <c r="C57" s="4" t="s">
        <v>483</v>
      </c>
      <c r="D57" s="5" t="s">
        <v>484</v>
      </c>
      <c r="E57" s="4" t="s">
        <v>485</v>
      </c>
      <c r="F57" s="15">
        <v>1647</v>
      </c>
      <c r="G57" s="6"/>
      <c r="H57" s="85">
        <f t="shared" si="0"/>
        <v>0</v>
      </c>
    </row>
    <row r="58" spans="2:8" ht="30.75" thickBot="1" x14ac:dyDescent="0.3">
      <c r="B58" s="14">
        <v>46</v>
      </c>
      <c r="C58" s="4" t="s">
        <v>486</v>
      </c>
      <c r="D58" s="5" t="s">
        <v>487</v>
      </c>
      <c r="E58" s="4" t="s">
        <v>488</v>
      </c>
      <c r="F58" s="5">
        <v>782</v>
      </c>
      <c r="G58" s="6"/>
      <c r="H58" s="85">
        <f t="shared" si="0"/>
        <v>0</v>
      </c>
    </row>
    <row r="59" spans="2:8" ht="15.75" thickBot="1" x14ac:dyDescent="0.3">
      <c r="B59" s="14">
        <v>47</v>
      </c>
      <c r="C59" s="4" t="s">
        <v>486</v>
      </c>
      <c r="D59" s="5" t="s">
        <v>489</v>
      </c>
      <c r="E59" s="4" t="s">
        <v>490</v>
      </c>
      <c r="F59" s="5">
        <v>782</v>
      </c>
      <c r="G59" s="6"/>
      <c r="H59" s="85">
        <f t="shared" si="0"/>
        <v>0</v>
      </c>
    </row>
    <row r="60" spans="2:8" ht="15.75" thickBot="1" x14ac:dyDescent="0.3">
      <c r="B60" s="14">
        <v>48</v>
      </c>
      <c r="C60" s="4" t="s">
        <v>491</v>
      </c>
      <c r="D60" s="5" t="s">
        <v>492</v>
      </c>
      <c r="E60" s="4" t="s">
        <v>493</v>
      </c>
      <c r="F60" s="5">
        <v>791</v>
      </c>
      <c r="G60" s="6"/>
      <c r="H60" s="85">
        <f t="shared" si="0"/>
        <v>0</v>
      </c>
    </row>
    <row r="61" spans="2:8" ht="30.75" thickBot="1" x14ac:dyDescent="0.3">
      <c r="B61" s="14">
        <v>49</v>
      </c>
      <c r="C61" s="4" t="s">
        <v>494</v>
      </c>
      <c r="D61" s="5" t="s">
        <v>495</v>
      </c>
      <c r="E61" s="4" t="s">
        <v>496</v>
      </c>
      <c r="F61" s="5">
        <v>782</v>
      </c>
      <c r="G61" s="6"/>
      <c r="H61" s="85">
        <f t="shared" si="0"/>
        <v>0</v>
      </c>
    </row>
    <row r="62" spans="2:8" ht="30.75" thickBot="1" x14ac:dyDescent="0.3">
      <c r="B62" s="14">
        <v>50</v>
      </c>
      <c r="C62" s="4" t="s">
        <v>497</v>
      </c>
      <c r="D62" s="5" t="s">
        <v>498</v>
      </c>
      <c r="E62" s="4" t="s">
        <v>499</v>
      </c>
      <c r="F62" s="5">
        <v>782</v>
      </c>
      <c r="G62" s="6"/>
      <c r="H62" s="85">
        <f t="shared" si="0"/>
        <v>0</v>
      </c>
    </row>
    <row r="63" spans="2:8" ht="60.75" thickBot="1" x14ac:dyDescent="0.3">
      <c r="B63" s="14">
        <v>51</v>
      </c>
      <c r="C63" s="4" t="s">
        <v>500</v>
      </c>
      <c r="D63" s="5" t="s">
        <v>501</v>
      </c>
      <c r="E63" s="4" t="s">
        <v>502</v>
      </c>
      <c r="F63" s="5">
        <v>991</v>
      </c>
      <c r="G63" s="6"/>
      <c r="H63" s="85">
        <f t="shared" si="0"/>
        <v>0</v>
      </c>
    </row>
    <row r="64" spans="2:8" ht="45.75" thickBot="1" x14ac:dyDescent="0.3">
      <c r="B64" s="14">
        <v>52</v>
      </c>
      <c r="C64" s="4" t="s">
        <v>500</v>
      </c>
      <c r="D64" s="5" t="s">
        <v>503</v>
      </c>
      <c r="E64" s="4" t="s">
        <v>504</v>
      </c>
      <c r="F64" s="5">
        <v>991</v>
      </c>
      <c r="G64" s="6"/>
      <c r="H64" s="85">
        <f t="shared" si="0"/>
        <v>0</v>
      </c>
    </row>
    <row r="65" spans="2:8" ht="15.75" thickBot="1" x14ac:dyDescent="0.3">
      <c r="B65" s="14">
        <v>53</v>
      </c>
      <c r="C65" s="4" t="s">
        <v>505</v>
      </c>
      <c r="D65" s="5" t="s">
        <v>506</v>
      </c>
      <c r="E65" s="4" t="s">
        <v>507</v>
      </c>
      <c r="F65" s="5">
        <v>479</v>
      </c>
      <c r="G65" s="6"/>
      <c r="H65" s="85">
        <f t="shared" si="0"/>
        <v>0</v>
      </c>
    </row>
    <row r="66" spans="2:8" ht="15.75" thickBot="1" x14ac:dyDescent="0.3">
      <c r="B66" s="14">
        <v>54</v>
      </c>
      <c r="C66" s="4" t="s">
        <v>508</v>
      </c>
      <c r="D66" s="5" t="s">
        <v>509</v>
      </c>
      <c r="E66" s="4" t="s">
        <v>510</v>
      </c>
      <c r="F66" s="15">
        <v>1218</v>
      </c>
      <c r="G66" s="6"/>
      <c r="H66" s="85">
        <f t="shared" si="0"/>
        <v>0</v>
      </c>
    </row>
    <row r="67" spans="2:8" ht="45.75" thickBot="1" x14ac:dyDescent="0.3">
      <c r="B67" s="14">
        <v>55</v>
      </c>
      <c r="C67" s="4" t="s">
        <v>508</v>
      </c>
      <c r="D67" s="5" t="s">
        <v>511</v>
      </c>
      <c r="E67" s="4" t="s">
        <v>512</v>
      </c>
      <c r="F67" s="15">
        <v>1218</v>
      </c>
      <c r="G67" s="6"/>
      <c r="H67" s="85">
        <f t="shared" si="0"/>
        <v>0</v>
      </c>
    </row>
    <row r="68" spans="2:8" ht="60.75" thickBot="1" x14ac:dyDescent="0.3">
      <c r="B68" s="14">
        <v>56</v>
      </c>
      <c r="C68" s="4" t="s">
        <v>513</v>
      </c>
      <c r="D68" s="5" t="s">
        <v>514</v>
      </c>
      <c r="E68" s="4" t="s">
        <v>515</v>
      </c>
      <c r="F68" s="15">
        <v>1218</v>
      </c>
      <c r="G68" s="6"/>
      <c r="H68" s="85">
        <f t="shared" si="0"/>
        <v>0</v>
      </c>
    </row>
    <row r="69" spans="2:8" ht="15.75" thickBot="1" x14ac:dyDescent="0.3">
      <c r="B69" s="14">
        <v>57</v>
      </c>
      <c r="C69" s="4" t="s">
        <v>516</v>
      </c>
      <c r="D69" s="5" t="s">
        <v>517</v>
      </c>
      <c r="E69" s="4" t="s">
        <v>518</v>
      </c>
      <c r="F69" s="5">
        <v>731</v>
      </c>
      <c r="G69" s="6"/>
      <c r="H69" s="85">
        <f t="shared" si="0"/>
        <v>0</v>
      </c>
    </row>
    <row r="70" spans="2:8" ht="30.75" thickBot="1" x14ac:dyDescent="0.3">
      <c r="B70" s="14">
        <v>58</v>
      </c>
      <c r="C70" s="4" t="s">
        <v>519</v>
      </c>
      <c r="D70" s="5" t="s">
        <v>520</v>
      </c>
      <c r="E70" s="4" t="s">
        <v>521</v>
      </c>
      <c r="F70" s="5">
        <v>683</v>
      </c>
      <c r="G70" s="6"/>
      <c r="H70" s="85">
        <f t="shared" si="0"/>
        <v>0</v>
      </c>
    </row>
    <row r="71" spans="2:8" ht="30.75" thickBot="1" x14ac:dyDescent="0.3">
      <c r="B71" s="14">
        <v>59</v>
      </c>
      <c r="C71" s="4" t="s">
        <v>522</v>
      </c>
      <c r="D71" s="5" t="s">
        <v>523</v>
      </c>
      <c r="E71" s="4" t="s">
        <v>524</v>
      </c>
      <c r="F71" s="5">
        <v>683</v>
      </c>
      <c r="G71" s="6"/>
      <c r="H71" s="85">
        <f t="shared" si="0"/>
        <v>0</v>
      </c>
    </row>
    <row r="72" spans="2:8" ht="15.75" thickBot="1" x14ac:dyDescent="0.3">
      <c r="B72" s="14">
        <v>60</v>
      </c>
      <c r="C72" s="4" t="s">
        <v>525</v>
      </c>
      <c r="D72" s="5" t="s">
        <v>526</v>
      </c>
      <c r="E72" s="4" t="s">
        <v>527</v>
      </c>
      <c r="F72" s="5">
        <v>430</v>
      </c>
      <c r="G72" s="6"/>
      <c r="H72" s="85">
        <f t="shared" si="0"/>
        <v>0</v>
      </c>
    </row>
    <row r="73" spans="2:8" ht="30.75" thickBot="1" x14ac:dyDescent="0.3">
      <c r="B73" s="14">
        <v>61</v>
      </c>
      <c r="C73" s="4" t="s">
        <v>528</v>
      </c>
      <c r="D73" s="5" t="s">
        <v>529</v>
      </c>
      <c r="E73" s="4" t="s">
        <v>530</v>
      </c>
      <c r="F73" s="5">
        <v>556</v>
      </c>
      <c r="G73" s="6"/>
      <c r="H73" s="85">
        <f t="shared" si="0"/>
        <v>0</v>
      </c>
    </row>
    <row r="74" spans="2:8" ht="15.75" thickBot="1" x14ac:dyDescent="0.3">
      <c r="B74" s="14">
        <v>62</v>
      </c>
      <c r="C74" s="4" t="s">
        <v>531</v>
      </c>
      <c r="D74" s="5" t="s">
        <v>532</v>
      </c>
      <c r="E74" s="4" t="s">
        <v>533</v>
      </c>
      <c r="F74" s="5">
        <v>430</v>
      </c>
      <c r="G74" s="6"/>
      <c r="H74" s="85">
        <f t="shared" si="0"/>
        <v>0</v>
      </c>
    </row>
    <row r="75" spans="2:8" ht="15.75" thickBot="1" x14ac:dyDescent="0.3">
      <c r="B75" s="14">
        <v>63</v>
      </c>
      <c r="C75" s="4" t="s">
        <v>525</v>
      </c>
      <c r="D75" s="5" t="s">
        <v>534</v>
      </c>
      <c r="E75" s="4" t="s">
        <v>535</v>
      </c>
      <c r="F75" s="5">
        <v>430</v>
      </c>
      <c r="G75" s="6"/>
      <c r="H75" s="85">
        <f t="shared" si="0"/>
        <v>0</v>
      </c>
    </row>
    <row r="76" spans="2:8" ht="30.75" thickBot="1" x14ac:dyDescent="0.3">
      <c r="B76" s="14">
        <v>64</v>
      </c>
      <c r="C76" s="4" t="s">
        <v>536</v>
      </c>
      <c r="D76" s="5" t="s">
        <v>537</v>
      </c>
      <c r="E76" s="4" t="s">
        <v>538</v>
      </c>
      <c r="F76" s="5">
        <v>556</v>
      </c>
      <c r="G76" s="6"/>
      <c r="H76" s="85">
        <f t="shared" si="0"/>
        <v>0</v>
      </c>
    </row>
    <row r="77" spans="2:8" ht="30.75" thickBot="1" x14ac:dyDescent="0.3">
      <c r="B77" s="14">
        <v>65</v>
      </c>
      <c r="C77" s="4" t="s">
        <v>539</v>
      </c>
      <c r="D77" s="5" t="s">
        <v>540</v>
      </c>
      <c r="E77" s="4" t="s">
        <v>541</v>
      </c>
      <c r="F77" s="5">
        <v>556</v>
      </c>
      <c r="G77" s="6"/>
      <c r="H77" s="85">
        <f t="shared" si="0"/>
        <v>0</v>
      </c>
    </row>
    <row r="78" spans="2:8" ht="15.75" thickBot="1" x14ac:dyDescent="0.3">
      <c r="B78" s="14">
        <v>66</v>
      </c>
      <c r="C78" s="4" t="s">
        <v>542</v>
      </c>
      <c r="D78" s="5" t="s">
        <v>543</v>
      </c>
      <c r="E78" s="4" t="s">
        <v>544</v>
      </c>
      <c r="F78" s="5">
        <v>224</v>
      </c>
      <c r="G78" s="6"/>
      <c r="H78" s="85">
        <f t="shared" ref="H78:H141" si="1">SUM(F78*G78)</f>
        <v>0</v>
      </c>
    </row>
    <row r="79" spans="2:8" ht="15.75" thickBot="1" x14ac:dyDescent="0.3">
      <c r="B79" s="14">
        <v>67</v>
      </c>
      <c r="C79" s="4" t="s">
        <v>542</v>
      </c>
      <c r="D79" s="5" t="s">
        <v>545</v>
      </c>
      <c r="E79" s="4" t="s">
        <v>546</v>
      </c>
      <c r="F79" s="5">
        <v>224</v>
      </c>
      <c r="G79" s="6"/>
      <c r="H79" s="85">
        <f t="shared" si="1"/>
        <v>0</v>
      </c>
    </row>
    <row r="80" spans="2:8" ht="45.75" thickBot="1" x14ac:dyDescent="0.3">
      <c r="B80" s="14">
        <v>68</v>
      </c>
      <c r="C80" s="4" t="s">
        <v>547</v>
      </c>
      <c r="D80" s="5" t="s">
        <v>548</v>
      </c>
      <c r="E80" s="4" t="s">
        <v>549</v>
      </c>
      <c r="F80" s="5">
        <v>937</v>
      </c>
      <c r="G80" s="6"/>
      <c r="H80" s="85">
        <f t="shared" si="1"/>
        <v>0</v>
      </c>
    </row>
    <row r="81" spans="2:8" ht="30.75" thickBot="1" x14ac:dyDescent="0.3">
      <c r="B81" s="14">
        <v>69</v>
      </c>
      <c r="C81" s="4" t="s">
        <v>550</v>
      </c>
      <c r="D81" s="5" t="s">
        <v>551</v>
      </c>
      <c r="E81" s="4" t="s">
        <v>552</v>
      </c>
      <c r="F81" s="5">
        <v>937</v>
      </c>
      <c r="G81" s="6"/>
      <c r="H81" s="85">
        <f t="shared" si="1"/>
        <v>0</v>
      </c>
    </row>
    <row r="82" spans="2:8" ht="30.75" thickBot="1" x14ac:dyDescent="0.3">
      <c r="B82" s="14">
        <v>70</v>
      </c>
      <c r="C82" s="4" t="s">
        <v>553</v>
      </c>
      <c r="D82" s="5" t="s">
        <v>554</v>
      </c>
      <c r="E82" s="4" t="s">
        <v>555</v>
      </c>
      <c r="F82" s="5">
        <v>937</v>
      </c>
      <c r="G82" s="6"/>
      <c r="H82" s="85">
        <f t="shared" si="1"/>
        <v>0</v>
      </c>
    </row>
    <row r="83" spans="2:8" ht="45.75" thickBot="1" x14ac:dyDescent="0.3">
      <c r="B83" s="14">
        <v>71</v>
      </c>
      <c r="C83" s="4" t="s">
        <v>550</v>
      </c>
      <c r="D83" s="5" t="s">
        <v>556</v>
      </c>
      <c r="E83" s="4" t="s">
        <v>557</v>
      </c>
      <c r="F83" s="5">
        <v>937</v>
      </c>
      <c r="G83" s="6"/>
      <c r="H83" s="85">
        <f t="shared" si="1"/>
        <v>0</v>
      </c>
    </row>
    <row r="84" spans="2:8" ht="30.75" thickBot="1" x14ac:dyDescent="0.3">
      <c r="B84" s="14">
        <v>72</v>
      </c>
      <c r="C84" s="4" t="s">
        <v>550</v>
      </c>
      <c r="D84" s="5" t="s">
        <v>558</v>
      </c>
      <c r="E84" s="4" t="s">
        <v>559</v>
      </c>
      <c r="F84" s="5">
        <v>937</v>
      </c>
      <c r="G84" s="6"/>
      <c r="H84" s="85">
        <f t="shared" si="1"/>
        <v>0</v>
      </c>
    </row>
    <row r="85" spans="2:8" ht="45.75" thickBot="1" x14ac:dyDescent="0.3">
      <c r="B85" s="14">
        <v>73</v>
      </c>
      <c r="C85" s="4" t="s">
        <v>547</v>
      </c>
      <c r="D85" s="5" t="s">
        <v>560</v>
      </c>
      <c r="E85" s="4" t="s">
        <v>561</v>
      </c>
      <c r="F85" s="5">
        <v>937</v>
      </c>
      <c r="G85" s="6"/>
      <c r="H85" s="85">
        <f t="shared" si="1"/>
        <v>0</v>
      </c>
    </row>
    <row r="86" spans="2:8" ht="30.75" thickBot="1" x14ac:dyDescent="0.3">
      <c r="B86" s="14">
        <v>74</v>
      </c>
      <c r="C86" s="4" t="s">
        <v>562</v>
      </c>
      <c r="D86" s="5" t="s">
        <v>563</v>
      </c>
      <c r="E86" s="4" t="s">
        <v>564</v>
      </c>
      <c r="F86" s="5">
        <v>188</v>
      </c>
      <c r="G86" s="6"/>
      <c r="H86" s="85">
        <f t="shared" si="1"/>
        <v>0</v>
      </c>
    </row>
    <row r="87" spans="2:8" ht="30.75" thickBot="1" x14ac:dyDescent="0.3">
      <c r="B87" s="14">
        <v>75</v>
      </c>
      <c r="C87" s="4" t="s">
        <v>565</v>
      </c>
      <c r="D87" s="5" t="s">
        <v>566</v>
      </c>
      <c r="E87" s="4" t="s">
        <v>567</v>
      </c>
      <c r="F87" s="5">
        <v>753</v>
      </c>
      <c r="G87" s="6"/>
      <c r="H87" s="85">
        <f t="shared" si="1"/>
        <v>0</v>
      </c>
    </row>
    <row r="88" spans="2:8" ht="45.75" thickBot="1" x14ac:dyDescent="0.3">
      <c r="B88" s="14">
        <v>76</v>
      </c>
      <c r="C88" s="4" t="s">
        <v>568</v>
      </c>
      <c r="D88" s="5" t="s">
        <v>569</v>
      </c>
      <c r="E88" s="4" t="s">
        <v>570</v>
      </c>
      <c r="F88" s="5">
        <v>753</v>
      </c>
      <c r="G88" s="6"/>
      <c r="H88" s="85">
        <f t="shared" si="1"/>
        <v>0</v>
      </c>
    </row>
    <row r="89" spans="2:8" ht="45.75" thickBot="1" x14ac:dyDescent="0.3">
      <c r="B89" s="14">
        <v>77</v>
      </c>
      <c r="C89" s="4" t="s">
        <v>571</v>
      </c>
      <c r="D89" s="5" t="s">
        <v>460</v>
      </c>
      <c r="E89" s="4" t="s">
        <v>572</v>
      </c>
      <c r="F89" s="5">
        <v>254</v>
      </c>
      <c r="G89" s="6"/>
      <c r="H89" s="85">
        <f t="shared" si="1"/>
        <v>0</v>
      </c>
    </row>
    <row r="90" spans="2:8" ht="30.75" thickBot="1" x14ac:dyDescent="0.3">
      <c r="B90" s="14">
        <v>78</v>
      </c>
      <c r="C90" s="4" t="s">
        <v>573</v>
      </c>
      <c r="D90" s="5" t="s">
        <v>574</v>
      </c>
      <c r="E90" s="4" t="s">
        <v>573</v>
      </c>
      <c r="F90" s="15">
        <v>1118</v>
      </c>
      <c r="G90" s="6"/>
      <c r="H90" s="85">
        <f t="shared" si="1"/>
        <v>0</v>
      </c>
    </row>
    <row r="91" spans="2:8" ht="30.75" thickBot="1" x14ac:dyDescent="0.3">
      <c r="B91" s="14">
        <v>79</v>
      </c>
      <c r="C91" s="4" t="s">
        <v>575</v>
      </c>
      <c r="D91" s="5" t="s">
        <v>576</v>
      </c>
      <c r="E91" s="4" t="s">
        <v>577</v>
      </c>
      <c r="F91" s="5">
        <v>706</v>
      </c>
      <c r="G91" s="6"/>
      <c r="H91" s="85">
        <f t="shared" si="1"/>
        <v>0</v>
      </c>
    </row>
    <row r="92" spans="2:8" ht="45.75" thickBot="1" x14ac:dyDescent="0.3">
      <c r="B92" s="14">
        <v>80</v>
      </c>
      <c r="C92" s="4" t="s">
        <v>578</v>
      </c>
      <c r="D92" s="5" t="s">
        <v>579</v>
      </c>
      <c r="E92" s="4" t="s">
        <v>580</v>
      </c>
      <c r="F92" s="5">
        <v>602</v>
      </c>
      <c r="G92" s="6"/>
      <c r="H92" s="85">
        <f t="shared" si="1"/>
        <v>0</v>
      </c>
    </row>
    <row r="93" spans="2:8" ht="45.75" thickBot="1" x14ac:dyDescent="0.3">
      <c r="B93" s="14">
        <v>81</v>
      </c>
      <c r="C93" s="4" t="s">
        <v>578</v>
      </c>
      <c r="D93" s="5" t="s">
        <v>581</v>
      </c>
      <c r="E93" s="4" t="s">
        <v>582</v>
      </c>
      <c r="F93" s="5">
        <v>602</v>
      </c>
      <c r="G93" s="6"/>
      <c r="H93" s="85">
        <f t="shared" si="1"/>
        <v>0</v>
      </c>
    </row>
    <row r="94" spans="2:8" ht="45.75" thickBot="1" x14ac:dyDescent="0.3">
      <c r="B94" s="14">
        <v>82</v>
      </c>
      <c r="C94" s="4" t="s">
        <v>583</v>
      </c>
      <c r="D94" s="5" t="s">
        <v>584</v>
      </c>
      <c r="E94" s="4" t="s">
        <v>585</v>
      </c>
      <c r="F94" s="5">
        <v>602</v>
      </c>
      <c r="G94" s="6"/>
      <c r="H94" s="85">
        <f t="shared" si="1"/>
        <v>0</v>
      </c>
    </row>
    <row r="95" spans="2:8" ht="30.75" thickBot="1" x14ac:dyDescent="0.3">
      <c r="B95" s="14">
        <v>83</v>
      </c>
      <c r="C95" s="4" t="s">
        <v>586</v>
      </c>
      <c r="D95" s="5" t="s">
        <v>587</v>
      </c>
      <c r="E95" s="4" t="s">
        <v>588</v>
      </c>
      <c r="F95" s="5">
        <v>515</v>
      </c>
      <c r="G95" s="6"/>
      <c r="H95" s="85">
        <f t="shared" si="1"/>
        <v>0</v>
      </c>
    </row>
    <row r="96" spans="2:8" ht="30.75" thickBot="1" x14ac:dyDescent="0.3">
      <c r="B96" s="14">
        <v>84</v>
      </c>
      <c r="C96" s="4" t="s">
        <v>589</v>
      </c>
      <c r="D96" s="5" t="s">
        <v>590</v>
      </c>
      <c r="E96" s="4" t="s">
        <v>591</v>
      </c>
      <c r="F96" s="5">
        <v>644</v>
      </c>
      <c r="G96" s="6"/>
      <c r="H96" s="85">
        <f t="shared" si="1"/>
        <v>0</v>
      </c>
    </row>
    <row r="97" spans="2:8" ht="15.75" thickBot="1" x14ac:dyDescent="0.3">
      <c r="B97" s="14">
        <v>85</v>
      </c>
      <c r="C97" s="4" t="s">
        <v>592</v>
      </c>
      <c r="D97" s="5" t="s">
        <v>593</v>
      </c>
      <c r="E97" s="4" t="s">
        <v>594</v>
      </c>
      <c r="F97" s="5">
        <v>515</v>
      </c>
      <c r="G97" s="6"/>
      <c r="H97" s="85">
        <f t="shared" si="1"/>
        <v>0</v>
      </c>
    </row>
    <row r="98" spans="2:8" ht="15.75" thickBot="1" x14ac:dyDescent="0.3">
      <c r="B98" s="14">
        <v>86</v>
      </c>
      <c r="C98" s="4" t="s">
        <v>595</v>
      </c>
      <c r="D98" s="5" t="s">
        <v>596</v>
      </c>
      <c r="E98" s="4" t="s">
        <v>597</v>
      </c>
      <c r="F98" s="5">
        <v>515</v>
      </c>
      <c r="G98" s="6"/>
      <c r="H98" s="85">
        <f t="shared" si="1"/>
        <v>0</v>
      </c>
    </row>
    <row r="99" spans="2:8" ht="45.75" thickBot="1" x14ac:dyDescent="0.3">
      <c r="B99" s="14">
        <v>87</v>
      </c>
      <c r="C99" s="4" t="s">
        <v>598</v>
      </c>
      <c r="D99" s="5" t="s">
        <v>599</v>
      </c>
      <c r="E99" s="4" t="s">
        <v>598</v>
      </c>
      <c r="F99" s="5">
        <v>526</v>
      </c>
      <c r="G99" s="6"/>
      <c r="H99" s="85">
        <f t="shared" si="1"/>
        <v>0</v>
      </c>
    </row>
    <row r="100" spans="2:8" ht="30.75" thickBot="1" x14ac:dyDescent="0.3">
      <c r="B100" s="14">
        <v>88</v>
      </c>
      <c r="C100" s="4" t="s">
        <v>600</v>
      </c>
      <c r="D100" s="5" t="s">
        <v>601</v>
      </c>
      <c r="E100" s="4" t="s">
        <v>602</v>
      </c>
      <c r="F100" s="5">
        <v>316</v>
      </c>
      <c r="G100" s="6"/>
      <c r="H100" s="85">
        <f t="shared" si="1"/>
        <v>0</v>
      </c>
    </row>
    <row r="101" spans="2:8" ht="60.75" thickBot="1" x14ac:dyDescent="0.3">
      <c r="B101" s="14">
        <v>89</v>
      </c>
      <c r="C101" s="4" t="s">
        <v>603</v>
      </c>
      <c r="D101" s="5" t="s">
        <v>604</v>
      </c>
      <c r="E101" s="4" t="s">
        <v>605</v>
      </c>
      <c r="F101" s="5">
        <v>644</v>
      </c>
      <c r="G101" s="6"/>
      <c r="H101" s="85">
        <f t="shared" si="1"/>
        <v>0</v>
      </c>
    </row>
    <row r="102" spans="2:8" ht="30.75" thickBot="1" x14ac:dyDescent="0.3">
      <c r="B102" s="14">
        <v>90</v>
      </c>
      <c r="C102" s="4" t="s">
        <v>606</v>
      </c>
      <c r="D102" s="5" t="s">
        <v>607</v>
      </c>
      <c r="E102" s="4" t="s">
        <v>608</v>
      </c>
      <c r="F102" s="5">
        <v>417</v>
      </c>
      <c r="G102" s="6"/>
      <c r="H102" s="85">
        <f t="shared" si="1"/>
        <v>0</v>
      </c>
    </row>
    <row r="103" spans="2:8" ht="30.75" thickBot="1" x14ac:dyDescent="0.3">
      <c r="B103" s="14">
        <v>91</v>
      </c>
      <c r="C103" s="4" t="s">
        <v>609</v>
      </c>
      <c r="D103" s="5" t="s">
        <v>610</v>
      </c>
      <c r="E103" s="4" t="s">
        <v>611</v>
      </c>
      <c r="F103" s="5">
        <v>328</v>
      </c>
      <c r="G103" s="6"/>
      <c r="H103" s="85">
        <f t="shared" si="1"/>
        <v>0</v>
      </c>
    </row>
    <row r="104" spans="2:8" ht="30.75" thickBot="1" x14ac:dyDescent="0.3">
      <c r="B104" s="14">
        <v>92</v>
      </c>
      <c r="C104" s="4" t="s">
        <v>612</v>
      </c>
      <c r="D104" s="5" t="s">
        <v>613</v>
      </c>
      <c r="E104" s="4" t="s">
        <v>614</v>
      </c>
      <c r="F104" s="5">
        <v>440</v>
      </c>
      <c r="G104" s="6"/>
      <c r="H104" s="85">
        <f t="shared" si="1"/>
        <v>0</v>
      </c>
    </row>
    <row r="105" spans="2:8" ht="15.75" thickBot="1" x14ac:dyDescent="0.3">
      <c r="B105" s="14">
        <v>93</v>
      </c>
      <c r="C105" s="4" t="s">
        <v>615</v>
      </c>
      <c r="D105" s="5" t="s">
        <v>616</v>
      </c>
      <c r="E105" s="4" t="s">
        <v>615</v>
      </c>
      <c r="F105" s="15">
        <v>1218</v>
      </c>
      <c r="G105" s="6"/>
      <c r="H105" s="85">
        <f t="shared" si="1"/>
        <v>0</v>
      </c>
    </row>
    <row r="106" spans="2:8" ht="45.75" thickBot="1" x14ac:dyDescent="0.3">
      <c r="B106" s="14">
        <v>94</v>
      </c>
      <c r="C106" s="4" t="s">
        <v>617</v>
      </c>
      <c r="D106" s="5" t="s">
        <v>618</v>
      </c>
      <c r="E106" s="4" t="s">
        <v>619</v>
      </c>
      <c r="F106" s="5">
        <v>328</v>
      </c>
      <c r="G106" s="6"/>
      <c r="H106" s="85">
        <f t="shared" si="1"/>
        <v>0</v>
      </c>
    </row>
    <row r="107" spans="2:8" ht="45.75" thickBot="1" x14ac:dyDescent="0.3">
      <c r="B107" s="14">
        <v>95</v>
      </c>
      <c r="C107" s="4" t="s">
        <v>620</v>
      </c>
      <c r="D107" s="5" t="s">
        <v>621</v>
      </c>
      <c r="E107" s="4" t="s">
        <v>622</v>
      </c>
      <c r="F107" s="5">
        <v>328</v>
      </c>
      <c r="G107" s="6"/>
      <c r="H107" s="85">
        <f t="shared" si="1"/>
        <v>0</v>
      </c>
    </row>
    <row r="108" spans="2:8" ht="15.75" thickBot="1" x14ac:dyDescent="0.3">
      <c r="B108" s="14">
        <v>96</v>
      </c>
      <c r="C108" s="4" t="s">
        <v>623</v>
      </c>
      <c r="D108" s="5" t="s">
        <v>624</v>
      </c>
      <c r="E108" s="4" t="s">
        <v>625</v>
      </c>
      <c r="F108" s="5">
        <v>624</v>
      </c>
      <c r="G108" s="6"/>
      <c r="H108" s="85">
        <f t="shared" si="1"/>
        <v>0</v>
      </c>
    </row>
    <row r="109" spans="2:8" ht="15.75" thickBot="1" x14ac:dyDescent="0.3">
      <c r="B109" s="14">
        <v>97</v>
      </c>
      <c r="C109" s="4" t="s">
        <v>626</v>
      </c>
      <c r="D109" s="5" t="s">
        <v>627</v>
      </c>
      <c r="E109" s="4" t="s">
        <v>628</v>
      </c>
      <c r="F109" s="5">
        <v>937</v>
      </c>
      <c r="G109" s="6"/>
      <c r="H109" s="85">
        <f t="shared" si="1"/>
        <v>0</v>
      </c>
    </row>
    <row r="110" spans="2:8" ht="30.75" thickBot="1" x14ac:dyDescent="0.3">
      <c r="B110" s="14">
        <v>98</v>
      </c>
      <c r="C110" s="4" t="s">
        <v>629</v>
      </c>
      <c r="D110" s="5" t="s">
        <v>630</v>
      </c>
      <c r="E110" s="4" t="s">
        <v>631</v>
      </c>
      <c r="F110" s="5">
        <v>556</v>
      </c>
      <c r="G110" s="6"/>
      <c r="H110" s="85">
        <f t="shared" si="1"/>
        <v>0</v>
      </c>
    </row>
    <row r="111" spans="2:8" ht="30.75" thickBot="1" x14ac:dyDescent="0.3">
      <c r="B111" s="14">
        <v>99</v>
      </c>
      <c r="C111" s="4" t="s">
        <v>632</v>
      </c>
      <c r="D111" s="5" t="s">
        <v>633</v>
      </c>
      <c r="E111" s="4" t="s">
        <v>634</v>
      </c>
      <c r="F111" s="5">
        <v>556</v>
      </c>
      <c r="G111" s="6"/>
      <c r="H111" s="85">
        <f t="shared" si="1"/>
        <v>0</v>
      </c>
    </row>
    <row r="112" spans="2:8" ht="15.75" thickBot="1" x14ac:dyDescent="0.3">
      <c r="B112" s="14">
        <v>100</v>
      </c>
      <c r="C112" s="4" t="s">
        <v>635</v>
      </c>
      <c r="D112" s="5" t="s">
        <v>636</v>
      </c>
      <c r="E112" s="4" t="s">
        <v>637</v>
      </c>
      <c r="F112" s="5">
        <v>556</v>
      </c>
      <c r="G112" s="6"/>
      <c r="H112" s="85">
        <f t="shared" si="1"/>
        <v>0</v>
      </c>
    </row>
    <row r="113" spans="2:8" ht="15.75" thickBot="1" x14ac:dyDescent="0.3">
      <c r="B113" s="14">
        <v>101</v>
      </c>
      <c r="C113" s="4" t="s">
        <v>638</v>
      </c>
      <c r="D113" s="5" t="s">
        <v>639</v>
      </c>
      <c r="E113" s="4" t="s">
        <v>638</v>
      </c>
      <c r="F113" s="5">
        <v>556</v>
      </c>
      <c r="G113" s="6"/>
      <c r="H113" s="85">
        <f t="shared" si="1"/>
        <v>0</v>
      </c>
    </row>
    <row r="114" spans="2:8" ht="15.75" thickBot="1" x14ac:dyDescent="0.3">
      <c r="B114" s="14">
        <v>102</v>
      </c>
      <c r="C114" s="4" t="s">
        <v>640</v>
      </c>
      <c r="D114" s="5" t="s">
        <v>641</v>
      </c>
      <c r="E114" s="4" t="s">
        <v>642</v>
      </c>
      <c r="F114" s="5">
        <v>556</v>
      </c>
      <c r="G114" s="6"/>
      <c r="H114" s="85">
        <f t="shared" si="1"/>
        <v>0</v>
      </c>
    </row>
    <row r="115" spans="2:8" ht="30.75" thickBot="1" x14ac:dyDescent="0.3">
      <c r="B115" s="14">
        <v>103</v>
      </c>
      <c r="C115" s="4" t="s">
        <v>643</v>
      </c>
      <c r="D115" s="5" t="s">
        <v>644</v>
      </c>
      <c r="E115" s="4" t="s">
        <v>645</v>
      </c>
      <c r="F115" s="5">
        <v>624</v>
      </c>
      <c r="G115" s="6"/>
      <c r="H115" s="85">
        <f t="shared" si="1"/>
        <v>0</v>
      </c>
    </row>
    <row r="116" spans="2:8" ht="30.75" thickBot="1" x14ac:dyDescent="0.3">
      <c r="B116" s="14">
        <v>104</v>
      </c>
      <c r="C116" s="4" t="s">
        <v>646</v>
      </c>
      <c r="D116" s="5" t="s">
        <v>647</v>
      </c>
      <c r="E116" s="4" t="s">
        <v>646</v>
      </c>
      <c r="F116" s="5">
        <v>556</v>
      </c>
      <c r="G116" s="6"/>
      <c r="H116" s="85">
        <f t="shared" si="1"/>
        <v>0</v>
      </c>
    </row>
    <row r="117" spans="2:8" ht="30.75" thickBot="1" x14ac:dyDescent="0.3">
      <c r="B117" s="14">
        <v>105</v>
      </c>
      <c r="C117" s="4" t="s">
        <v>648</v>
      </c>
      <c r="D117" s="5" t="s">
        <v>649</v>
      </c>
      <c r="E117" s="4" t="s">
        <v>650</v>
      </c>
      <c r="F117" s="5">
        <v>861</v>
      </c>
      <c r="G117" s="6"/>
      <c r="H117" s="85">
        <f t="shared" si="1"/>
        <v>0</v>
      </c>
    </row>
    <row r="118" spans="2:8" ht="30.75" thickBot="1" x14ac:dyDescent="0.3">
      <c r="B118" s="14">
        <v>106</v>
      </c>
      <c r="C118" s="4" t="s">
        <v>651</v>
      </c>
      <c r="D118" s="5" t="s">
        <v>652</v>
      </c>
      <c r="E118" s="4" t="s">
        <v>653</v>
      </c>
      <c r="F118" s="5">
        <v>556</v>
      </c>
      <c r="G118" s="6"/>
      <c r="H118" s="85">
        <f t="shared" si="1"/>
        <v>0</v>
      </c>
    </row>
    <row r="119" spans="2:8" ht="30.75" thickBot="1" x14ac:dyDescent="0.3">
      <c r="B119" s="14">
        <v>107</v>
      </c>
      <c r="C119" s="4" t="s">
        <v>654</v>
      </c>
      <c r="D119" s="5" t="s">
        <v>655</v>
      </c>
      <c r="E119" s="4" t="s">
        <v>656</v>
      </c>
      <c r="F119" s="5">
        <v>556</v>
      </c>
      <c r="G119" s="6"/>
      <c r="H119" s="85">
        <f t="shared" si="1"/>
        <v>0</v>
      </c>
    </row>
    <row r="120" spans="2:8" ht="30.75" thickBot="1" x14ac:dyDescent="0.3">
      <c r="B120" s="14">
        <v>108</v>
      </c>
      <c r="C120" s="4" t="s">
        <v>657</v>
      </c>
      <c r="D120" s="5" t="s">
        <v>658</v>
      </c>
      <c r="E120" s="4" t="s">
        <v>659</v>
      </c>
      <c r="F120" s="5">
        <v>556</v>
      </c>
      <c r="G120" s="6"/>
      <c r="H120" s="85">
        <f t="shared" si="1"/>
        <v>0</v>
      </c>
    </row>
    <row r="121" spans="2:8" ht="30.75" thickBot="1" x14ac:dyDescent="0.3">
      <c r="B121" s="14">
        <v>109</v>
      </c>
      <c r="C121" s="4" t="s">
        <v>660</v>
      </c>
      <c r="D121" s="5" t="s">
        <v>661</v>
      </c>
      <c r="E121" s="4" t="s">
        <v>662</v>
      </c>
      <c r="F121" s="5">
        <v>556</v>
      </c>
      <c r="G121" s="6"/>
      <c r="H121" s="85">
        <f t="shared" si="1"/>
        <v>0</v>
      </c>
    </row>
    <row r="122" spans="2:8" ht="30.75" thickBot="1" x14ac:dyDescent="0.3">
      <c r="B122" s="14">
        <v>110</v>
      </c>
      <c r="C122" s="4" t="s">
        <v>663</v>
      </c>
      <c r="D122" s="5" t="s">
        <v>664</v>
      </c>
      <c r="E122" s="4" t="s">
        <v>665</v>
      </c>
      <c r="F122" s="5">
        <v>556</v>
      </c>
      <c r="G122" s="6"/>
      <c r="H122" s="85">
        <f t="shared" si="1"/>
        <v>0</v>
      </c>
    </row>
    <row r="123" spans="2:8" ht="30.75" thickBot="1" x14ac:dyDescent="0.3">
      <c r="B123" s="14">
        <v>111</v>
      </c>
      <c r="C123" s="4" t="s">
        <v>666</v>
      </c>
      <c r="D123" s="5" t="s">
        <v>667</v>
      </c>
      <c r="E123" s="4" t="s">
        <v>668</v>
      </c>
      <c r="F123" s="5">
        <v>301</v>
      </c>
      <c r="G123" s="6"/>
      <c r="H123" s="85">
        <f t="shared" si="1"/>
        <v>0</v>
      </c>
    </row>
    <row r="124" spans="2:8" ht="15.75" thickBot="1" x14ac:dyDescent="0.3">
      <c r="B124" s="14">
        <v>112</v>
      </c>
      <c r="C124" s="4" t="s">
        <v>669</v>
      </c>
      <c r="D124" s="5" t="s">
        <v>670</v>
      </c>
      <c r="E124" s="4" t="s">
        <v>671</v>
      </c>
      <c r="F124" s="5">
        <v>344</v>
      </c>
      <c r="G124" s="6"/>
      <c r="H124" s="85">
        <f t="shared" si="1"/>
        <v>0</v>
      </c>
    </row>
    <row r="125" spans="2:8" ht="30.75" thickBot="1" x14ac:dyDescent="0.3">
      <c r="B125" s="14">
        <v>113</v>
      </c>
      <c r="C125" s="4" t="s">
        <v>672</v>
      </c>
      <c r="D125" s="5" t="s">
        <v>673</v>
      </c>
      <c r="E125" s="4" t="s">
        <v>674</v>
      </c>
      <c r="F125" s="5">
        <v>556</v>
      </c>
      <c r="G125" s="6"/>
      <c r="H125" s="85">
        <f t="shared" si="1"/>
        <v>0</v>
      </c>
    </row>
    <row r="126" spans="2:8" ht="15.75" thickBot="1" x14ac:dyDescent="0.3">
      <c r="B126" s="14">
        <v>114</v>
      </c>
      <c r="C126" s="4" t="s">
        <v>675</v>
      </c>
      <c r="D126" s="5" t="s">
        <v>676</v>
      </c>
      <c r="E126" s="4" t="s">
        <v>677</v>
      </c>
      <c r="F126" s="5">
        <v>286</v>
      </c>
      <c r="G126" s="6"/>
      <c r="H126" s="85">
        <f t="shared" si="1"/>
        <v>0</v>
      </c>
    </row>
    <row r="127" spans="2:8" ht="30.75" thickBot="1" x14ac:dyDescent="0.3">
      <c r="B127" s="14">
        <v>115</v>
      </c>
      <c r="C127" s="4" t="s">
        <v>678</v>
      </c>
      <c r="D127" s="5" t="s">
        <v>679</v>
      </c>
      <c r="E127" s="4" t="s">
        <v>680</v>
      </c>
      <c r="F127" s="5">
        <v>286</v>
      </c>
      <c r="G127" s="6"/>
      <c r="H127" s="85">
        <f t="shared" si="1"/>
        <v>0</v>
      </c>
    </row>
    <row r="128" spans="2:8" ht="15.75" thickBot="1" x14ac:dyDescent="0.3">
      <c r="B128" s="14">
        <v>116</v>
      </c>
      <c r="C128" s="4" t="s">
        <v>675</v>
      </c>
      <c r="D128" s="5" t="s">
        <v>681</v>
      </c>
      <c r="E128" s="4" t="s">
        <v>682</v>
      </c>
      <c r="F128" s="5">
        <v>286</v>
      </c>
      <c r="G128" s="6"/>
      <c r="H128" s="85">
        <f t="shared" si="1"/>
        <v>0</v>
      </c>
    </row>
    <row r="129" spans="2:8" ht="30.75" thickBot="1" x14ac:dyDescent="0.3">
      <c r="B129" s="14">
        <v>117</v>
      </c>
      <c r="C129" s="4" t="s">
        <v>683</v>
      </c>
      <c r="D129" s="5" t="s">
        <v>684</v>
      </c>
      <c r="E129" s="4" t="s">
        <v>685</v>
      </c>
      <c r="F129" s="5">
        <v>286</v>
      </c>
      <c r="G129" s="6"/>
      <c r="H129" s="85">
        <f t="shared" si="1"/>
        <v>0</v>
      </c>
    </row>
    <row r="130" spans="2:8" ht="15.75" thickBot="1" x14ac:dyDescent="0.3">
      <c r="B130" s="14">
        <v>118</v>
      </c>
      <c r="C130" s="4" t="s">
        <v>686</v>
      </c>
      <c r="D130" s="5" t="s">
        <v>687</v>
      </c>
      <c r="E130" s="4" t="s">
        <v>688</v>
      </c>
      <c r="F130" s="5">
        <v>683</v>
      </c>
      <c r="G130" s="6"/>
      <c r="H130" s="85">
        <f t="shared" si="1"/>
        <v>0</v>
      </c>
    </row>
    <row r="131" spans="2:8" ht="45.75" thickBot="1" x14ac:dyDescent="0.3">
      <c r="B131" s="14">
        <v>119</v>
      </c>
      <c r="C131" s="4" t="s">
        <v>689</v>
      </c>
      <c r="D131" s="5" t="s">
        <v>690</v>
      </c>
      <c r="E131" s="4" t="s">
        <v>691</v>
      </c>
      <c r="F131" s="5">
        <v>683</v>
      </c>
      <c r="G131" s="6"/>
      <c r="H131" s="85">
        <f t="shared" si="1"/>
        <v>0</v>
      </c>
    </row>
    <row r="132" spans="2:8" ht="30.75" thickBot="1" x14ac:dyDescent="0.3">
      <c r="B132" s="14">
        <v>120</v>
      </c>
      <c r="C132" s="4" t="s">
        <v>692</v>
      </c>
      <c r="D132" s="5" t="s">
        <v>693</v>
      </c>
      <c r="E132" s="4" t="s">
        <v>694</v>
      </c>
      <c r="F132" s="5">
        <v>861</v>
      </c>
      <c r="G132" s="6"/>
      <c r="H132" s="85">
        <f t="shared" si="1"/>
        <v>0</v>
      </c>
    </row>
    <row r="133" spans="2:8" ht="30.75" thickBot="1" x14ac:dyDescent="0.3">
      <c r="B133" s="14">
        <v>121</v>
      </c>
      <c r="C133" s="4" t="s">
        <v>695</v>
      </c>
      <c r="D133" s="5" t="s">
        <v>696</v>
      </c>
      <c r="E133" s="4" t="s">
        <v>697</v>
      </c>
      <c r="F133" s="5">
        <v>861</v>
      </c>
      <c r="G133" s="6"/>
      <c r="H133" s="85">
        <f t="shared" si="1"/>
        <v>0</v>
      </c>
    </row>
    <row r="134" spans="2:8" ht="30.75" thickBot="1" x14ac:dyDescent="0.3">
      <c r="B134" s="14">
        <v>122</v>
      </c>
      <c r="C134" s="4" t="s">
        <v>695</v>
      </c>
      <c r="D134" s="5" t="s">
        <v>698</v>
      </c>
      <c r="E134" s="4" t="s">
        <v>699</v>
      </c>
      <c r="F134" s="5">
        <v>861</v>
      </c>
      <c r="G134" s="6"/>
      <c r="H134" s="85">
        <f t="shared" si="1"/>
        <v>0</v>
      </c>
    </row>
    <row r="135" spans="2:8" ht="30.75" thickBot="1" x14ac:dyDescent="0.3">
      <c r="B135" s="14">
        <v>123</v>
      </c>
      <c r="C135" s="4" t="s">
        <v>700</v>
      </c>
      <c r="D135" s="5" t="s">
        <v>701</v>
      </c>
      <c r="E135" s="4" t="s">
        <v>702</v>
      </c>
      <c r="F135" s="5">
        <v>861</v>
      </c>
      <c r="G135" s="6"/>
      <c r="H135" s="85">
        <f t="shared" si="1"/>
        <v>0</v>
      </c>
    </row>
    <row r="136" spans="2:8" ht="30.75" thickBot="1" x14ac:dyDescent="0.3">
      <c r="B136" s="14">
        <v>124</v>
      </c>
      <c r="C136" s="4" t="s">
        <v>703</v>
      </c>
      <c r="D136" s="5" t="s">
        <v>704</v>
      </c>
      <c r="E136" s="4" t="s">
        <v>705</v>
      </c>
      <c r="F136" s="5">
        <v>861</v>
      </c>
      <c r="G136" s="6"/>
      <c r="H136" s="85">
        <f t="shared" si="1"/>
        <v>0</v>
      </c>
    </row>
    <row r="137" spans="2:8" ht="30.75" thickBot="1" x14ac:dyDescent="0.3">
      <c r="B137" s="14">
        <v>125</v>
      </c>
      <c r="C137" s="4" t="s">
        <v>695</v>
      </c>
      <c r="D137" s="5" t="s">
        <v>706</v>
      </c>
      <c r="E137" s="4" t="s">
        <v>707</v>
      </c>
      <c r="F137" s="5">
        <v>861</v>
      </c>
      <c r="G137" s="6"/>
      <c r="H137" s="85">
        <f t="shared" si="1"/>
        <v>0</v>
      </c>
    </row>
    <row r="138" spans="2:8" ht="30.75" thickBot="1" x14ac:dyDescent="0.3">
      <c r="B138" s="14">
        <v>126</v>
      </c>
      <c r="C138" s="4" t="s">
        <v>708</v>
      </c>
      <c r="D138" s="5" t="s">
        <v>709</v>
      </c>
      <c r="E138" s="4" t="s">
        <v>710</v>
      </c>
      <c r="F138" s="5">
        <v>683</v>
      </c>
      <c r="G138" s="6"/>
      <c r="H138" s="85">
        <f t="shared" si="1"/>
        <v>0</v>
      </c>
    </row>
    <row r="139" spans="2:8" ht="15.75" thickBot="1" x14ac:dyDescent="0.3">
      <c r="B139" s="14">
        <v>127</v>
      </c>
      <c r="C139" s="4" t="s">
        <v>711</v>
      </c>
      <c r="D139" s="5" t="s">
        <v>712</v>
      </c>
      <c r="E139" s="4" t="s">
        <v>713</v>
      </c>
      <c r="F139" s="5">
        <v>683</v>
      </c>
      <c r="G139" s="6"/>
      <c r="H139" s="85">
        <f t="shared" si="1"/>
        <v>0</v>
      </c>
    </row>
    <row r="140" spans="2:8" ht="15.75" thickBot="1" x14ac:dyDescent="0.3">
      <c r="B140" s="14">
        <v>128</v>
      </c>
      <c r="C140" s="4" t="s">
        <v>714</v>
      </c>
      <c r="D140" s="5" t="s">
        <v>715</v>
      </c>
      <c r="E140" s="4" t="s">
        <v>716</v>
      </c>
      <c r="F140" s="5">
        <v>579</v>
      </c>
      <c r="G140" s="6"/>
      <c r="H140" s="85">
        <f t="shared" si="1"/>
        <v>0</v>
      </c>
    </row>
    <row r="141" spans="2:8" ht="15.75" thickBot="1" x14ac:dyDescent="0.3">
      <c r="B141" s="14">
        <v>129</v>
      </c>
      <c r="C141" s="4" t="s">
        <v>717</v>
      </c>
      <c r="D141" s="5" t="s">
        <v>718</v>
      </c>
      <c r="E141" s="4" t="s">
        <v>719</v>
      </c>
      <c r="F141" s="5">
        <v>861</v>
      </c>
      <c r="G141" s="6"/>
      <c r="H141" s="85">
        <f t="shared" si="1"/>
        <v>0</v>
      </c>
    </row>
    <row r="142" spans="2:8" ht="30.75" thickBot="1" x14ac:dyDescent="0.3">
      <c r="B142" s="14">
        <v>130</v>
      </c>
      <c r="C142" s="4" t="s">
        <v>720</v>
      </c>
      <c r="D142" s="5" t="s">
        <v>721</v>
      </c>
      <c r="E142" s="4" t="s">
        <v>722</v>
      </c>
      <c r="F142" s="5">
        <v>861</v>
      </c>
      <c r="G142" s="6"/>
      <c r="H142" s="85">
        <f t="shared" ref="H142:H154" si="2">SUM(F142*G142)</f>
        <v>0</v>
      </c>
    </row>
    <row r="143" spans="2:8" ht="30.75" thickBot="1" x14ac:dyDescent="0.3">
      <c r="B143" s="14">
        <v>131</v>
      </c>
      <c r="C143" s="4" t="s">
        <v>723</v>
      </c>
      <c r="D143" s="5" t="s">
        <v>724</v>
      </c>
      <c r="E143" s="4" t="s">
        <v>725</v>
      </c>
      <c r="F143" s="5">
        <v>861</v>
      </c>
      <c r="G143" s="6"/>
      <c r="H143" s="85">
        <f t="shared" si="2"/>
        <v>0</v>
      </c>
    </row>
    <row r="144" spans="2:8" ht="30.75" thickBot="1" x14ac:dyDescent="0.3">
      <c r="B144" s="14">
        <v>132</v>
      </c>
      <c r="C144" s="4" t="s">
        <v>726</v>
      </c>
      <c r="D144" s="5" t="s">
        <v>727</v>
      </c>
      <c r="E144" s="4" t="s">
        <v>728</v>
      </c>
      <c r="F144" s="5">
        <v>861</v>
      </c>
      <c r="G144" s="6"/>
      <c r="H144" s="85">
        <f t="shared" si="2"/>
        <v>0</v>
      </c>
    </row>
    <row r="145" spans="2:8" ht="45.75" thickBot="1" x14ac:dyDescent="0.3">
      <c r="B145" s="14">
        <v>133</v>
      </c>
      <c r="C145" s="4" t="s">
        <v>729</v>
      </c>
      <c r="D145" s="5" t="s">
        <v>730</v>
      </c>
      <c r="E145" s="4" t="s">
        <v>731</v>
      </c>
      <c r="F145" s="5">
        <v>579</v>
      </c>
      <c r="G145" s="6"/>
      <c r="H145" s="85">
        <f t="shared" si="2"/>
        <v>0</v>
      </c>
    </row>
    <row r="146" spans="2:8" ht="45.75" thickBot="1" x14ac:dyDescent="0.3">
      <c r="B146" s="14">
        <v>134</v>
      </c>
      <c r="C146" s="4" t="s">
        <v>732</v>
      </c>
      <c r="D146" s="5" t="s">
        <v>733</v>
      </c>
      <c r="E146" s="4" t="s">
        <v>734</v>
      </c>
      <c r="F146" s="5">
        <v>579</v>
      </c>
      <c r="G146" s="6"/>
      <c r="H146" s="85">
        <f t="shared" si="2"/>
        <v>0</v>
      </c>
    </row>
    <row r="147" spans="2:8" ht="30.75" thickBot="1" x14ac:dyDescent="0.3">
      <c r="B147" s="14">
        <v>135</v>
      </c>
      <c r="C147" s="4" t="s">
        <v>735</v>
      </c>
      <c r="D147" s="5" t="s">
        <v>736</v>
      </c>
      <c r="E147" s="4" t="s">
        <v>737</v>
      </c>
      <c r="F147" s="5">
        <v>347</v>
      </c>
      <c r="G147" s="6"/>
      <c r="H147" s="85">
        <f t="shared" si="2"/>
        <v>0</v>
      </c>
    </row>
    <row r="148" spans="2:8" ht="30.75" thickBot="1" x14ac:dyDescent="0.3">
      <c r="B148" s="14">
        <v>136</v>
      </c>
      <c r="C148" s="4" t="s">
        <v>738</v>
      </c>
      <c r="D148" s="5" t="s">
        <v>739</v>
      </c>
      <c r="E148" s="4" t="s">
        <v>740</v>
      </c>
      <c r="F148" s="5">
        <v>347</v>
      </c>
      <c r="G148" s="6"/>
      <c r="H148" s="85">
        <f t="shared" si="2"/>
        <v>0</v>
      </c>
    </row>
    <row r="149" spans="2:8" ht="30.75" thickBot="1" x14ac:dyDescent="0.3">
      <c r="B149" s="14">
        <v>137</v>
      </c>
      <c r="C149" s="4" t="s">
        <v>741</v>
      </c>
      <c r="D149" s="5" t="s">
        <v>742</v>
      </c>
      <c r="E149" s="4" t="s">
        <v>743</v>
      </c>
      <c r="F149" s="5">
        <v>683</v>
      </c>
      <c r="G149" s="6"/>
      <c r="H149" s="85">
        <f t="shared" si="2"/>
        <v>0</v>
      </c>
    </row>
    <row r="150" spans="2:8" ht="30.75" thickBot="1" x14ac:dyDescent="0.3">
      <c r="B150" s="14">
        <v>138</v>
      </c>
      <c r="C150" s="4" t="s">
        <v>744</v>
      </c>
      <c r="D150" s="5" t="s">
        <v>745</v>
      </c>
      <c r="E150" s="4" t="s">
        <v>746</v>
      </c>
      <c r="F150" s="5">
        <v>683</v>
      </c>
      <c r="G150" s="6"/>
      <c r="H150" s="85">
        <f t="shared" si="2"/>
        <v>0</v>
      </c>
    </row>
    <row r="151" spans="2:8" ht="30.75" thickBot="1" x14ac:dyDescent="0.3">
      <c r="B151" s="14">
        <v>139</v>
      </c>
      <c r="C151" s="4" t="s">
        <v>747</v>
      </c>
      <c r="D151" s="5" t="s">
        <v>748</v>
      </c>
      <c r="E151" s="4" t="s">
        <v>749</v>
      </c>
      <c r="F151" s="5">
        <v>683</v>
      </c>
      <c r="G151" s="6"/>
      <c r="H151" s="85">
        <f t="shared" si="2"/>
        <v>0</v>
      </c>
    </row>
    <row r="152" spans="2:8" ht="30.75" thickBot="1" x14ac:dyDescent="0.3">
      <c r="B152" s="14">
        <v>140</v>
      </c>
      <c r="C152" s="4" t="s">
        <v>750</v>
      </c>
      <c r="D152" s="5" t="s">
        <v>751</v>
      </c>
      <c r="E152" s="4" t="s">
        <v>752</v>
      </c>
      <c r="F152" s="5">
        <v>547</v>
      </c>
      <c r="G152" s="6"/>
      <c r="H152" s="85">
        <f t="shared" si="2"/>
        <v>0</v>
      </c>
    </row>
    <row r="153" spans="2:8" ht="60.75" thickBot="1" x14ac:dyDescent="0.3">
      <c r="B153" s="14">
        <v>141</v>
      </c>
      <c r="C153" s="4" t="s">
        <v>753</v>
      </c>
      <c r="D153" s="5" t="s">
        <v>754</v>
      </c>
      <c r="E153" s="4" t="s">
        <v>755</v>
      </c>
      <c r="F153" s="5">
        <v>985</v>
      </c>
      <c r="G153" s="6"/>
      <c r="H153" s="85">
        <f t="shared" si="2"/>
        <v>0</v>
      </c>
    </row>
    <row r="154" spans="2:8" ht="30.75" thickBot="1" x14ac:dyDescent="0.3">
      <c r="B154" s="14">
        <v>142</v>
      </c>
      <c r="C154" s="4" t="s">
        <v>756</v>
      </c>
      <c r="D154" s="5" t="s">
        <v>757</v>
      </c>
      <c r="E154" s="4" t="s">
        <v>756</v>
      </c>
      <c r="F154" s="5">
        <v>200</v>
      </c>
      <c r="G154" s="6"/>
      <c r="H154" s="85">
        <f t="shared" si="2"/>
        <v>0</v>
      </c>
    </row>
    <row r="155" spans="2:8" x14ac:dyDescent="0.25">
      <c r="E155" s="88" t="s">
        <v>1617</v>
      </c>
      <c r="F155" s="89"/>
      <c r="G155" s="89">
        <f>SUM(G40:G154)</f>
        <v>0</v>
      </c>
      <c r="H155" s="90">
        <f>SUM(H40:H154)</f>
        <v>0</v>
      </c>
    </row>
    <row r="156" spans="2:8" ht="15.75" thickBot="1" x14ac:dyDescent="0.3">
      <c r="E156" s="91" t="s">
        <v>1618</v>
      </c>
      <c r="F156" s="92"/>
      <c r="G156" s="92">
        <f>SUM(G155/6)</f>
        <v>0</v>
      </c>
      <c r="H156" s="93">
        <f>SUM(H155/6)</f>
        <v>0</v>
      </c>
    </row>
    <row r="157" spans="2:8" x14ac:dyDescent="0.25">
      <c r="C157" s="17" t="s">
        <v>356</v>
      </c>
      <c r="D157" s="8"/>
      <c r="E157" s="17" t="s">
        <v>357</v>
      </c>
    </row>
  </sheetData>
  <mergeCells count="1">
    <mergeCell ref="C3:F4"/>
  </mergeCells>
  <pageMargins left="0.51181102362204722" right="0" top="0.15748031496062992" bottom="0" header="0.31496062992125984" footer="0.31496062992125984"/>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6" workbookViewId="0">
      <selection activeCell="M15" sqref="M15"/>
    </sheetView>
  </sheetViews>
  <sheetFormatPr defaultRowHeight="15" x14ac:dyDescent="0.25"/>
  <cols>
    <col min="2" max="2" width="9" customWidth="1"/>
    <col min="3" max="3" width="48.7109375" customWidth="1"/>
    <col min="4" max="4" width="21.85546875" customWidth="1"/>
    <col min="5" max="5" width="16.140625" customWidth="1"/>
    <col min="6" max="6" width="14.28515625" customWidth="1"/>
  </cols>
  <sheetData>
    <row r="1" spans="1:16" x14ac:dyDescent="0.25">
      <c r="A1" t="s">
        <v>351</v>
      </c>
    </row>
    <row r="5" spans="1:16" ht="57" customHeight="1" x14ac:dyDescent="0.25">
      <c r="C5" s="156" t="s">
        <v>759</v>
      </c>
      <c r="D5" s="157"/>
      <c r="E5" s="20"/>
      <c r="F5" s="20"/>
      <c r="G5" s="20"/>
      <c r="H5" s="20"/>
      <c r="I5" s="20"/>
      <c r="J5" s="20"/>
      <c r="K5" s="20"/>
      <c r="L5" s="20"/>
      <c r="M5" s="20"/>
      <c r="N5" s="20"/>
      <c r="O5" s="16"/>
      <c r="P5" s="16"/>
    </row>
    <row r="6" spans="1:16" ht="30" customHeight="1" x14ac:dyDescent="0.3">
      <c r="C6" s="29" t="s">
        <v>1030</v>
      </c>
      <c r="D6" s="20"/>
      <c r="E6" s="20"/>
      <c r="F6" s="20"/>
      <c r="G6" s="20"/>
      <c r="H6" s="20"/>
      <c r="I6" s="20"/>
      <c r="J6" s="20"/>
      <c r="K6" s="20"/>
      <c r="L6" s="20"/>
      <c r="M6" s="20"/>
      <c r="N6" s="20"/>
      <c r="O6" s="16"/>
      <c r="P6" s="16"/>
    </row>
    <row r="7" spans="1:16" ht="25.5" customHeight="1" x14ac:dyDescent="0.25">
      <c r="A7" s="9" t="s">
        <v>781</v>
      </c>
      <c r="B7" s="8"/>
      <c r="C7" s="7"/>
      <c r="D7" s="20"/>
      <c r="E7" s="20"/>
      <c r="F7" s="20"/>
      <c r="G7" s="20"/>
      <c r="H7" s="20"/>
      <c r="I7" s="20"/>
      <c r="J7" s="20"/>
      <c r="K7" s="20"/>
      <c r="L7" s="20"/>
      <c r="M7" s="20"/>
      <c r="N7" s="20"/>
      <c r="O7" s="16"/>
      <c r="P7" s="16"/>
    </row>
    <row r="8" spans="1:16" ht="15.75" thickBot="1" x14ac:dyDescent="0.3"/>
    <row r="9" spans="1:16" ht="75" x14ac:dyDescent="0.25">
      <c r="B9" s="158" t="s">
        <v>760</v>
      </c>
      <c r="C9" s="158" t="s">
        <v>761</v>
      </c>
      <c r="D9" s="22" t="s">
        <v>762</v>
      </c>
      <c r="E9" s="22" t="s">
        <v>1621</v>
      </c>
      <c r="F9" s="22" t="s">
        <v>1623</v>
      </c>
    </row>
    <row r="10" spans="1:16" ht="15.75" thickBot="1" x14ac:dyDescent="0.3">
      <c r="B10" s="159"/>
      <c r="C10" s="159"/>
      <c r="D10" s="5" t="s">
        <v>763</v>
      </c>
      <c r="E10" s="5"/>
      <c r="F10" s="5" t="s">
        <v>763</v>
      </c>
    </row>
    <row r="11" spans="1:16" ht="15.75" thickBot="1" x14ac:dyDescent="0.3">
      <c r="B11" s="14" t="s">
        <v>364</v>
      </c>
      <c r="C11" s="4" t="s">
        <v>764</v>
      </c>
      <c r="D11" s="4" t="s">
        <v>765</v>
      </c>
      <c r="E11" s="4"/>
      <c r="F11" s="94">
        <f>SUM(E11*324)</f>
        <v>0</v>
      </c>
    </row>
    <row r="12" spans="1:16" ht="15.75" thickBot="1" x14ac:dyDescent="0.3">
      <c r="B12" s="14">
        <v>2</v>
      </c>
      <c r="C12" s="4" t="s">
        <v>766</v>
      </c>
      <c r="D12" s="4" t="s">
        <v>767</v>
      </c>
      <c r="E12" s="4"/>
      <c r="F12" s="94">
        <f>SUM(E12*405)</f>
        <v>0</v>
      </c>
    </row>
    <row r="13" spans="1:16" ht="15.75" thickBot="1" x14ac:dyDescent="0.3">
      <c r="B13" s="14">
        <v>3</v>
      </c>
      <c r="C13" s="4" t="s">
        <v>768</v>
      </c>
      <c r="D13" s="4" t="s">
        <v>769</v>
      </c>
      <c r="E13" s="4"/>
      <c r="F13" s="94">
        <f>SUM(E13*393)</f>
        <v>0</v>
      </c>
    </row>
    <row r="14" spans="1:16" ht="15.75" thickBot="1" x14ac:dyDescent="0.3">
      <c r="B14" s="14">
        <v>4</v>
      </c>
      <c r="C14" s="4" t="s">
        <v>770</v>
      </c>
      <c r="D14" s="4" t="s">
        <v>771</v>
      </c>
      <c r="E14" s="4"/>
      <c r="F14" s="94">
        <f>SUM(E14*276)</f>
        <v>0</v>
      </c>
    </row>
    <row r="15" spans="1:16" ht="15.75" thickBot="1" x14ac:dyDescent="0.3">
      <c r="B15" s="14">
        <v>5</v>
      </c>
      <c r="C15" s="23" t="s">
        <v>772</v>
      </c>
      <c r="D15" s="23" t="s">
        <v>773</v>
      </c>
      <c r="E15" s="23"/>
      <c r="F15" s="94">
        <f>SUM(E15*57)</f>
        <v>0</v>
      </c>
    </row>
    <row r="16" spans="1:16" ht="45.75" thickBot="1" x14ac:dyDescent="0.3">
      <c r="B16" s="14">
        <v>6</v>
      </c>
      <c r="C16" s="23" t="s">
        <v>774</v>
      </c>
      <c r="D16" s="23" t="s">
        <v>775</v>
      </c>
      <c r="E16" s="23"/>
      <c r="F16" s="94">
        <f>SUM(E16*1408)</f>
        <v>0</v>
      </c>
    </row>
    <row r="17" spans="2:6" ht="30.75" thickBot="1" x14ac:dyDescent="0.3">
      <c r="B17" s="14" t="s">
        <v>776</v>
      </c>
      <c r="C17" s="23" t="s">
        <v>777</v>
      </c>
      <c r="D17" s="23" t="s">
        <v>778</v>
      </c>
      <c r="E17" s="23"/>
      <c r="F17" s="94">
        <f>SUM(E17*86)</f>
        <v>0</v>
      </c>
    </row>
    <row r="18" spans="2:6" ht="30.75" thickBot="1" x14ac:dyDescent="0.3">
      <c r="B18" s="14" t="s">
        <v>779</v>
      </c>
      <c r="C18" s="23" t="s">
        <v>780</v>
      </c>
      <c r="D18" s="23" t="s">
        <v>778</v>
      </c>
      <c r="E18" s="23"/>
      <c r="F18" s="94">
        <f>SUM(E18*86)</f>
        <v>0</v>
      </c>
    </row>
    <row r="19" spans="2:6" x14ac:dyDescent="0.25">
      <c r="C19" s="88" t="s">
        <v>1617</v>
      </c>
      <c r="D19" s="89"/>
      <c r="E19" s="89">
        <f>SUM(E11:E18)</f>
        <v>0</v>
      </c>
      <c r="F19" s="95">
        <f>SUM(F11:F18)</f>
        <v>0</v>
      </c>
    </row>
    <row r="20" spans="2:6" ht="15.75" thickBot="1" x14ac:dyDescent="0.3">
      <c r="C20" s="91" t="s">
        <v>1618</v>
      </c>
      <c r="D20" s="92"/>
      <c r="E20" s="92">
        <f>SUM(E19/6)</f>
        <v>0</v>
      </c>
      <c r="F20" s="93">
        <f>SUM(F19/6)</f>
        <v>0</v>
      </c>
    </row>
    <row r="21" spans="2:6" ht="31.5" customHeight="1" x14ac:dyDescent="0.25">
      <c r="C21" s="17" t="s">
        <v>356</v>
      </c>
      <c r="D21" s="17" t="s">
        <v>357</v>
      </c>
      <c r="E21" s="17"/>
    </row>
  </sheetData>
  <mergeCells count="3">
    <mergeCell ref="C5:D5"/>
    <mergeCell ref="B9:B10"/>
    <mergeCell ref="C9:C10"/>
  </mergeCells>
  <pageMargins left="0.31496062992125984" right="0" top="0.74803149606299213" bottom="0.74803149606299213" header="0.31496062992125984" footer="0.31496062992125984"/>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topLeftCell="A114" workbookViewId="0">
      <selection activeCell="G129" sqref="G129"/>
    </sheetView>
  </sheetViews>
  <sheetFormatPr defaultRowHeight="15" x14ac:dyDescent="0.25"/>
  <cols>
    <col min="2" max="2" width="9" customWidth="1"/>
    <col min="3" max="3" width="48.7109375" customWidth="1"/>
    <col min="4" max="4" width="35" customWidth="1"/>
    <col min="5" max="5" width="16.28515625" customWidth="1"/>
    <col min="6" max="6" width="14.5703125" customWidth="1"/>
  </cols>
  <sheetData>
    <row r="1" spans="1:16" x14ac:dyDescent="0.25">
      <c r="A1" t="s">
        <v>351</v>
      </c>
    </row>
    <row r="4" spans="1:16" ht="66" customHeight="1" x14ac:dyDescent="0.25">
      <c r="C4" s="152" t="s">
        <v>782</v>
      </c>
      <c r="D4" s="149"/>
    </row>
    <row r="5" spans="1:16" ht="39" customHeight="1" x14ac:dyDescent="0.3">
      <c r="C5" s="29" t="s">
        <v>1031</v>
      </c>
      <c r="D5" s="16"/>
    </row>
    <row r="6" spans="1:16" ht="25.5" customHeight="1" x14ac:dyDescent="0.25">
      <c r="A6" s="9" t="s">
        <v>781</v>
      </c>
      <c r="B6" s="8"/>
      <c r="C6" s="7"/>
      <c r="D6" s="20"/>
      <c r="E6" s="20"/>
      <c r="F6" s="20"/>
      <c r="G6" s="20"/>
      <c r="H6" s="20"/>
      <c r="I6" s="20"/>
      <c r="J6" s="20"/>
      <c r="K6" s="20"/>
      <c r="L6" s="20"/>
      <c r="M6" s="20"/>
      <c r="N6" s="20"/>
      <c r="O6" s="16"/>
      <c r="P6" s="16"/>
    </row>
    <row r="7" spans="1:16" ht="15.75" thickBot="1" x14ac:dyDescent="0.3"/>
    <row r="8" spans="1:16" ht="75.75" thickBot="1" x14ac:dyDescent="0.3">
      <c r="B8" s="1" t="s">
        <v>760</v>
      </c>
      <c r="C8" s="10" t="s">
        <v>761</v>
      </c>
      <c r="D8" s="24" t="s">
        <v>783</v>
      </c>
      <c r="E8" s="22" t="s">
        <v>1621</v>
      </c>
      <c r="F8" s="22" t="s">
        <v>1623</v>
      </c>
    </row>
    <row r="9" spans="1:16" ht="32.25" thickBot="1" x14ac:dyDescent="0.3">
      <c r="B9" s="14">
        <v>1</v>
      </c>
      <c r="C9" s="4" t="s">
        <v>784</v>
      </c>
      <c r="D9" s="96" t="s">
        <v>785</v>
      </c>
      <c r="E9" s="99"/>
      <c r="F9" s="100">
        <f>SUM(E9*1216)</f>
        <v>0</v>
      </c>
    </row>
    <row r="10" spans="1:16" x14ac:dyDescent="0.25">
      <c r="B10" s="166">
        <v>2</v>
      </c>
      <c r="C10" s="26" t="s">
        <v>786</v>
      </c>
      <c r="D10" s="168" t="s">
        <v>788</v>
      </c>
      <c r="E10" s="178"/>
      <c r="F10" s="180">
        <f>SUM(E10*315)</f>
        <v>0</v>
      </c>
    </row>
    <row r="11" spans="1:16" ht="30.75" thickBot="1" x14ac:dyDescent="0.3">
      <c r="B11" s="167"/>
      <c r="C11" s="4" t="s">
        <v>787</v>
      </c>
      <c r="D11" s="169"/>
      <c r="E11" s="179"/>
      <c r="F11" s="180"/>
    </row>
    <row r="12" spans="1:16" ht="16.5" thickBot="1" x14ac:dyDescent="0.3">
      <c r="B12" s="14">
        <v>3</v>
      </c>
      <c r="C12" s="4" t="s">
        <v>789</v>
      </c>
      <c r="D12" s="97" t="s">
        <v>790</v>
      </c>
      <c r="E12" s="101"/>
      <c r="F12" s="102">
        <f>SUM(E12*1043)</f>
        <v>0</v>
      </c>
    </row>
    <row r="13" spans="1:16" ht="16.5" thickBot="1" x14ac:dyDescent="0.3">
      <c r="B13" s="14">
        <v>4</v>
      </c>
      <c r="C13" s="4" t="s">
        <v>791</v>
      </c>
      <c r="D13" s="96" t="s">
        <v>792</v>
      </c>
      <c r="E13" s="101"/>
      <c r="F13" s="102">
        <f t="shared" ref="F13:F76" si="0">SUM(E13*1043)</f>
        <v>0</v>
      </c>
    </row>
    <row r="14" spans="1:16" ht="16.5" thickBot="1" x14ac:dyDescent="0.3">
      <c r="B14" s="14">
        <v>5</v>
      </c>
      <c r="C14" s="4" t="s">
        <v>793</v>
      </c>
      <c r="D14" s="97" t="s">
        <v>794</v>
      </c>
      <c r="E14" s="101"/>
      <c r="F14" s="102">
        <f>SUM(E14*231)</f>
        <v>0</v>
      </c>
    </row>
    <row r="15" spans="1:16" ht="16.5" thickBot="1" x14ac:dyDescent="0.3">
      <c r="B15" s="14">
        <v>6</v>
      </c>
      <c r="C15" s="4" t="s">
        <v>795</v>
      </c>
      <c r="D15" s="97" t="s">
        <v>796</v>
      </c>
      <c r="E15" s="101"/>
      <c r="F15" s="102">
        <f>SUM(E15*521)</f>
        <v>0</v>
      </c>
    </row>
    <row r="16" spans="1:16" ht="120.75" thickBot="1" x14ac:dyDescent="0.3">
      <c r="B16" s="14">
        <v>7</v>
      </c>
      <c r="C16" s="4" t="s">
        <v>797</v>
      </c>
      <c r="D16" s="97" t="s">
        <v>798</v>
      </c>
      <c r="E16" s="101"/>
      <c r="F16" s="102">
        <f>SUM(E16*231)</f>
        <v>0</v>
      </c>
    </row>
    <row r="17" spans="2:6" ht="16.5" thickBot="1" x14ac:dyDescent="0.3">
      <c r="B17" s="14">
        <v>8</v>
      </c>
      <c r="C17" s="4" t="s">
        <v>799</v>
      </c>
      <c r="D17" s="97" t="s">
        <v>794</v>
      </c>
      <c r="E17" s="101"/>
      <c r="F17" s="102">
        <f>SUM(E17*231)</f>
        <v>0</v>
      </c>
    </row>
    <row r="18" spans="2:6" ht="30.75" thickBot="1" x14ac:dyDescent="0.3">
      <c r="B18" s="14">
        <v>9</v>
      </c>
      <c r="C18" s="4" t="s">
        <v>800</v>
      </c>
      <c r="D18" s="97" t="s">
        <v>794</v>
      </c>
      <c r="E18" s="103"/>
      <c r="F18" s="102">
        <f t="shared" ref="F18:F26" si="1">SUM(E18*231)</f>
        <v>0</v>
      </c>
    </row>
    <row r="19" spans="2:6" ht="16.5" thickBot="1" x14ac:dyDescent="0.3">
      <c r="B19" s="14">
        <v>10</v>
      </c>
      <c r="C19" s="4" t="s">
        <v>801</v>
      </c>
      <c r="D19" s="97" t="s">
        <v>794</v>
      </c>
      <c r="E19" s="101"/>
      <c r="F19" s="102">
        <f t="shared" si="1"/>
        <v>0</v>
      </c>
    </row>
    <row r="20" spans="2:6" ht="30.75" thickBot="1" x14ac:dyDescent="0.3">
      <c r="B20" s="14">
        <v>11</v>
      </c>
      <c r="C20" s="4" t="s">
        <v>802</v>
      </c>
      <c r="D20" s="97" t="s">
        <v>794</v>
      </c>
      <c r="E20" s="101"/>
      <c r="F20" s="102">
        <f t="shared" si="1"/>
        <v>0</v>
      </c>
    </row>
    <row r="21" spans="2:6" ht="30.75" thickBot="1" x14ac:dyDescent="0.3">
      <c r="B21" s="14">
        <v>12</v>
      </c>
      <c r="C21" s="4" t="s">
        <v>803</v>
      </c>
      <c r="D21" s="97" t="s">
        <v>794</v>
      </c>
      <c r="E21" s="101"/>
      <c r="F21" s="102">
        <f t="shared" si="1"/>
        <v>0</v>
      </c>
    </row>
    <row r="22" spans="2:6" ht="30.75" thickBot="1" x14ac:dyDescent="0.3">
      <c r="B22" s="14">
        <v>13</v>
      </c>
      <c r="C22" s="4" t="s">
        <v>804</v>
      </c>
      <c r="D22" s="97" t="s">
        <v>794</v>
      </c>
      <c r="E22" s="101"/>
      <c r="F22" s="102">
        <f t="shared" si="1"/>
        <v>0</v>
      </c>
    </row>
    <row r="23" spans="2:6" ht="30.75" thickBot="1" x14ac:dyDescent="0.3">
      <c r="B23" s="14">
        <v>14</v>
      </c>
      <c r="C23" s="4" t="s">
        <v>805</v>
      </c>
      <c r="D23" s="97" t="s">
        <v>794</v>
      </c>
      <c r="E23" s="101"/>
      <c r="F23" s="102">
        <f t="shared" si="1"/>
        <v>0</v>
      </c>
    </row>
    <row r="24" spans="2:6" ht="30.75" thickBot="1" x14ac:dyDescent="0.3">
      <c r="B24" s="14">
        <v>15</v>
      </c>
      <c r="C24" s="4" t="s">
        <v>806</v>
      </c>
      <c r="D24" s="97" t="s">
        <v>794</v>
      </c>
      <c r="E24" s="101"/>
      <c r="F24" s="102">
        <f t="shared" si="1"/>
        <v>0</v>
      </c>
    </row>
    <row r="25" spans="2:6" ht="16.5" thickBot="1" x14ac:dyDescent="0.3">
      <c r="B25" s="14">
        <v>16</v>
      </c>
      <c r="C25" s="4" t="s">
        <v>807</v>
      </c>
      <c r="D25" s="97" t="s">
        <v>794</v>
      </c>
      <c r="E25" s="101"/>
      <c r="F25" s="102">
        <f t="shared" si="1"/>
        <v>0</v>
      </c>
    </row>
    <row r="26" spans="2:6" ht="16.5" thickBot="1" x14ac:dyDescent="0.3">
      <c r="B26" s="14">
        <v>17</v>
      </c>
      <c r="C26" s="4" t="s">
        <v>808</v>
      </c>
      <c r="D26" s="96" t="s">
        <v>794</v>
      </c>
      <c r="E26" s="101"/>
      <c r="F26" s="102">
        <f t="shared" si="1"/>
        <v>0</v>
      </c>
    </row>
    <row r="27" spans="2:6" ht="30.75" thickBot="1" x14ac:dyDescent="0.3">
      <c r="B27" s="14">
        <v>18</v>
      </c>
      <c r="C27" s="4" t="s">
        <v>809</v>
      </c>
      <c r="D27" s="97" t="s">
        <v>810</v>
      </c>
      <c r="E27" s="101"/>
      <c r="F27" s="102">
        <f>SUM(E27*208)</f>
        <v>0</v>
      </c>
    </row>
    <row r="28" spans="2:6" ht="16.5" thickBot="1" x14ac:dyDescent="0.3">
      <c r="B28" s="14">
        <v>19</v>
      </c>
      <c r="C28" s="4" t="s">
        <v>811</v>
      </c>
      <c r="D28" s="97" t="s">
        <v>812</v>
      </c>
      <c r="E28" s="101"/>
      <c r="F28" s="102">
        <f>SUM(E28*80)</f>
        <v>0</v>
      </c>
    </row>
    <row r="29" spans="2:6" ht="16.5" thickBot="1" x14ac:dyDescent="0.3">
      <c r="B29" s="14">
        <v>20</v>
      </c>
      <c r="C29" s="4" t="s">
        <v>813</v>
      </c>
      <c r="D29" s="97" t="s">
        <v>814</v>
      </c>
      <c r="E29" s="101"/>
      <c r="F29" s="102">
        <f>SUM(E29*125)</f>
        <v>0</v>
      </c>
    </row>
    <row r="30" spans="2:6" ht="16.5" thickBot="1" x14ac:dyDescent="0.3">
      <c r="B30" s="14">
        <v>21</v>
      </c>
      <c r="C30" s="4" t="s">
        <v>815</v>
      </c>
      <c r="D30" s="97" t="s">
        <v>816</v>
      </c>
      <c r="E30" s="101"/>
      <c r="F30" s="102">
        <f>SUM(E30*158)</f>
        <v>0</v>
      </c>
    </row>
    <row r="31" spans="2:6" ht="16.5" thickBot="1" x14ac:dyDescent="0.3">
      <c r="B31" s="14">
        <v>22</v>
      </c>
      <c r="C31" s="4" t="s">
        <v>817</v>
      </c>
      <c r="D31" s="97" t="s">
        <v>818</v>
      </c>
      <c r="E31" s="101"/>
      <c r="F31" s="102">
        <f>SUM(E31*242)</f>
        <v>0</v>
      </c>
    </row>
    <row r="32" spans="2:6" ht="16.5" thickBot="1" x14ac:dyDescent="0.3">
      <c r="B32" s="14">
        <v>23</v>
      </c>
      <c r="C32" s="4" t="s">
        <v>819</v>
      </c>
      <c r="D32" s="97" t="s">
        <v>820</v>
      </c>
      <c r="E32" s="101"/>
      <c r="F32" s="102">
        <f>SUM(E32*139)</f>
        <v>0</v>
      </c>
    </row>
    <row r="33" spans="2:6" ht="16.5" thickBot="1" x14ac:dyDescent="0.3">
      <c r="B33" s="14">
        <v>24</v>
      </c>
      <c r="C33" s="4" t="s">
        <v>821</v>
      </c>
      <c r="D33" s="97" t="s">
        <v>822</v>
      </c>
      <c r="E33" s="101"/>
      <c r="F33" s="102">
        <f>SUM(E33*463)</f>
        <v>0</v>
      </c>
    </row>
    <row r="34" spans="2:6" ht="16.5" thickBot="1" x14ac:dyDescent="0.3">
      <c r="B34" s="14">
        <v>25</v>
      </c>
      <c r="C34" s="4" t="s">
        <v>823</v>
      </c>
      <c r="D34" s="97" t="s">
        <v>820</v>
      </c>
      <c r="E34" s="101"/>
      <c r="F34" s="102">
        <f>SUM(E34*139)</f>
        <v>0</v>
      </c>
    </row>
    <row r="35" spans="2:6" ht="16.5" thickBot="1" x14ac:dyDescent="0.3">
      <c r="B35" s="14">
        <v>26</v>
      </c>
      <c r="C35" s="4" t="s">
        <v>824</v>
      </c>
      <c r="D35" s="97" t="s">
        <v>822</v>
      </c>
      <c r="E35" s="101"/>
      <c r="F35" s="102">
        <f>SUM(E35*463)</f>
        <v>0</v>
      </c>
    </row>
    <row r="36" spans="2:6" ht="16.5" thickBot="1" x14ac:dyDescent="0.3">
      <c r="B36" s="14">
        <v>27</v>
      </c>
      <c r="C36" s="4" t="s">
        <v>825</v>
      </c>
      <c r="D36" s="97" t="s">
        <v>826</v>
      </c>
      <c r="E36" s="101"/>
      <c r="F36" s="102">
        <f>SUM(E36*242)</f>
        <v>0</v>
      </c>
    </row>
    <row r="37" spans="2:6" ht="30.75" thickBot="1" x14ac:dyDescent="0.3">
      <c r="B37" s="14">
        <v>28</v>
      </c>
      <c r="C37" s="4" t="s">
        <v>827</v>
      </c>
      <c r="D37" s="97" t="s">
        <v>828</v>
      </c>
      <c r="E37" s="101"/>
      <c r="F37" s="102">
        <f>SUM(E37*799)</f>
        <v>0</v>
      </c>
    </row>
    <row r="38" spans="2:6" ht="16.5" thickBot="1" x14ac:dyDescent="0.3">
      <c r="B38" s="14">
        <v>29</v>
      </c>
      <c r="C38" s="4" t="s">
        <v>829</v>
      </c>
      <c r="D38" s="97" t="s">
        <v>830</v>
      </c>
      <c r="E38" s="101"/>
      <c r="F38" s="102">
        <f>SUM(E38*799)</f>
        <v>0</v>
      </c>
    </row>
    <row r="39" spans="2:6" ht="16.5" thickBot="1" x14ac:dyDescent="0.3">
      <c r="B39" s="14">
        <v>30</v>
      </c>
      <c r="C39" s="4" t="s">
        <v>831</v>
      </c>
      <c r="D39" s="97" t="s">
        <v>832</v>
      </c>
      <c r="E39" s="101"/>
      <c r="F39" s="102">
        <f>SUM(E39*463)</f>
        <v>0</v>
      </c>
    </row>
    <row r="40" spans="2:6" ht="16.5" thickBot="1" x14ac:dyDescent="0.3">
      <c r="B40" s="14">
        <v>31</v>
      </c>
      <c r="C40" s="4" t="s">
        <v>833</v>
      </c>
      <c r="D40" s="97" t="s">
        <v>832</v>
      </c>
      <c r="E40" s="101"/>
      <c r="F40" s="102">
        <f>SUM(E40*463)</f>
        <v>0</v>
      </c>
    </row>
    <row r="41" spans="2:6" ht="60.75" thickBot="1" x14ac:dyDescent="0.3">
      <c r="B41" s="14">
        <v>32</v>
      </c>
      <c r="C41" s="4" t="s">
        <v>834</v>
      </c>
      <c r="D41" s="97" t="s">
        <v>835</v>
      </c>
      <c r="E41" s="101"/>
      <c r="F41" s="102">
        <f>SUM(E41*474)</f>
        <v>0</v>
      </c>
    </row>
    <row r="42" spans="2:6" ht="60.75" thickBot="1" x14ac:dyDescent="0.3">
      <c r="B42" s="14">
        <v>33</v>
      </c>
      <c r="C42" s="4" t="s">
        <v>836</v>
      </c>
      <c r="D42" s="97" t="s">
        <v>837</v>
      </c>
      <c r="E42" s="101"/>
      <c r="F42" s="102">
        <f>SUM(E42*236)</f>
        <v>0</v>
      </c>
    </row>
    <row r="43" spans="2:6" ht="16.5" thickBot="1" x14ac:dyDescent="0.3">
      <c r="B43" s="14">
        <v>34</v>
      </c>
      <c r="C43" s="4" t="s">
        <v>838</v>
      </c>
      <c r="D43" s="96" t="s">
        <v>839</v>
      </c>
      <c r="E43" s="101"/>
      <c r="F43" s="102">
        <f>SUM(E43*66)</f>
        <v>0</v>
      </c>
    </row>
    <row r="44" spans="2:6" ht="45.75" thickBot="1" x14ac:dyDescent="0.3">
      <c r="B44" s="114">
        <v>35</v>
      </c>
      <c r="C44" s="115" t="s">
        <v>840</v>
      </c>
      <c r="D44" s="116" t="s">
        <v>841</v>
      </c>
      <c r="E44" s="117"/>
      <c r="F44" s="118">
        <f>SUM(E44*198)</f>
        <v>0</v>
      </c>
    </row>
    <row r="45" spans="2:6" ht="16.5" thickBot="1" x14ac:dyDescent="0.3">
      <c r="B45" s="14">
        <v>36</v>
      </c>
      <c r="C45" s="4" t="s">
        <v>842</v>
      </c>
      <c r="D45" s="96" t="s">
        <v>843</v>
      </c>
      <c r="E45" s="101"/>
      <c r="F45" s="102">
        <f>SUM(E45*799)</f>
        <v>0</v>
      </c>
    </row>
    <row r="46" spans="2:6" ht="16.5" thickBot="1" x14ac:dyDescent="0.3">
      <c r="B46" s="14">
        <v>37</v>
      </c>
      <c r="C46" s="4" t="s">
        <v>844</v>
      </c>
      <c r="D46" s="96" t="s">
        <v>845</v>
      </c>
      <c r="E46" s="101"/>
      <c r="F46" s="102">
        <f t="shared" ref="F46:F47" si="2">SUM(E46*799)</f>
        <v>0</v>
      </c>
    </row>
    <row r="47" spans="2:6" ht="16.5" thickBot="1" x14ac:dyDescent="0.3">
      <c r="B47" s="14">
        <v>38</v>
      </c>
      <c r="C47" s="4" t="s">
        <v>846</v>
      </c>
      <c r="D47" s="96" t="s">
        <v>847</v>
      </c>
      <c r="E47" s="101"/>
      <c r="F47" s="102">
        <f t="shared" si="2"/>
        <v>0</v>
      </c>
    </row>
    <row r="48" spans="2:6" ht="45.75" thickBot="1" x14ac:dyDescent="0.3">
      <c r="B48" s="14">
        <v>39</v>
      </c>
      <c r="C48" s="4" t="s">
        <v>848</v>
      </c>
      <c r="D48" s="97" t="s">
        <v>849</v>
      </c>
      <c r="E48" s="101"/>
      <c r="F48" s="102">
        <f>SUM(E48*394)</f>
        <v>0</v>
      </c>
    </row>
    <row r="49" spans="2:6" ht="30.75" thickBot="1" x14ac:dyDescent="0.3">
      <c r="B49" s="14">
        <v>40</v>
      </c>
      <c r="C49" s="4" t="s">
        <v>850</v>
      </c>
      <c r="D49" s="96" t="s">
        <v>851</v>
      </c>
      <c r="E49" s="101"/>
      <c r="F49" s="102">
        <f>SUM(E49*1393)</f>
        <v>0</v>
      </c>
    </row>
    <row r="50" spans="2:6" ht="30.75" thickBot="1" x14ac:dyDescent="0.3">
      <c r="B50" s="14">
        <v>41</v>
      </c>
      <c r="C50" s="4" t="s">
        <v>852</v>
      </c>
      <c r="D50" s="96" t="s">
        <v>853</v>
      </c>
      <c r="E50" s="101"/>
      <c r="F50" s="102">
        <f>SUM(E50*236)</f>
        <v>0</v>
      </c>
    </row>
    <row r="51" spans="2:6" ht="16.5" thickBot="1" x14ac:dyDescent="0.3">
      <c r="B51" s="14">
        <v>42</v>
      </c>
      <c r="C51" s="4" t="s">
        <v>854</v>
      </c>
      <c r="D51" s="97" t="s">
        <v>855</v>
      </c>
      <c r="E51" s="101"/>
      <c r="F51" s="102">
        <f>SUM(E51*236)</f>
        <v>0</v>
      </c>
    </row>
    <row r="52" spans="2:6" ht="45.75" thickBot="1" x14ac:dyDescent="0.3">
      <c r="B52" s="14">
        <v>43</v>
      </c>
      <c r="C52" s="4" t="s">
        <v>856</v>
      </c>
      <c r="D52" s="97" t="s">
        <v>857</v>
      </c>
      <c r="E52" s="101"/>
      <c r="F52" s="102">
        <f>SUM(E52*405)</f>
        <v>0</v>
      </c>
    </row>
    <row r="53" spans="2:6" ht="45.75" thickBot="1" x14ac:dyDescent="0.3">
      <c r="B53" s="14">
        <v>44</v>
      </c>
      <c r="C53" s="23" t="s">
        <v>858</v>
      </c>
      <c r="D53" s="97" t="s">
        <v>859</v>
      </c>
      <c r="E53" s="101"/>
      <c r="F53" s="102">
        <f>SUM(E53*154)</f>
        <v>0</v>
      </c>
    </row>
    <row r="54" spans="2:6" ht="105.75" thickBot="1" x14ac:dyDescent="0.3">
      <c r="B54" s="14">
        <v>45</v>
      </c>
      <c r="C54" s="23" t="s">
        <v>860</v>
      </c>
      <c r="D54" s="97" t="s">
        <v>861</v>
      </c>
      <c r="E54" s="101"/>
      <c r="F54" s="102">
        <f>SUM(E54*1693)</f>
        <v>0</v>
      </c>
    </row>
    <row r="55" spans="2:6" ht="60.75" thickBot="1" x14ac:dyDescent="0.3">
      <c r="B55" s="14">
        <v>46</v>
      </c>
      <c r="C55" s="23" t="s">
        <v>862</v>
      </c>
      <c r="D55" s="97" t="s">
        <v>863</v>
      </c>
      <c r="E55" s="101"/>
      <c r="F55" s="102">
        <f>SUM(E55*1049)</f>
        <v>0</v>
      </c>
    </row>
    <row r="56" spans="2:6" ht="105.75" thickBot="1" x14ac:dyDescent="0.3">
      <c r="B56" s="14">
        <v>47</v>
      </c>
      <c r="C56" s="23" t="s">
        <v>864</v>
      </c>
      <c r="D56" s="97" t="s">
        <v>865</v>
      </c>
      <c r="E56" s="101"/>
      <c r="F56" s="102">
        <f>SUM(E56*1443)</f>
        <v>0</v>
      </c>
    </row>
    <row r="57" spans="2:6" ht="60.75" thickBot="1" x14ac:dyDescent="0.3">
      <c r="B57" s="14">
        <v>48</v>
      </c>
      <c r="C57" s="23" t="s">
        <v>866</v>
      </c>
      <c r="D57" s="97" t="s">
        <v>867</v>
      </c>
      <c r="E57" s="101"/>
      <c r="F57" s="102">
        <f>SUM(E57*798)</f>
        <v>0</v>
      </c>
    </row>
    <row r="58" spans="2:6" ht="60.75" thickBot="1" x14ac:dyDescent="0.3">
      <c r="B58" s="14">
        <v>49</v>
      </c>
      <c r="C58" s="23" t="s">
        <v>868</v>
      </c>
      <c r="D58" s="97" t="s">
        <v>798</v>
      </c>
      <c r="E58" s="101"/>
      <c r="F58" s="102">
        <f>SUM(E58*231)</f>
        <v>0</v>
      </c>
    </row>
    <row r="59" spans="2:6" ht="90.75" thickBot="1" x14ac:dyDescent="0.3">
      <c r="B59" s="14">
        <v>50</v>
      </c>
      <c r="C59" s="23" t="s">
        <v>869</v>
      </c>
      <c r="D59" s="97" t="s">
        <v>870</v>
      </c>
      <c r="E59" s="101"/>
      <c r="F59" s="102">
        <f>SUM(E59*1112)</f>
        <v>0</v>
      </c>
    </row>
    <row r="60" spans="2:6" ht="60" x14ac:dyDescent="0.25">
      <c r="B60" s="166">
        <v>51</v>
      </c>
      <c r="C60" s="26" t="s">
        <v>871</v>
      </c>
      <c r="D60" s="168" t="s">
        <v>873</v>
      </c>
      <c r="E60" s="174"/>
      <c r="F60" s="181">
        <f>SUM(E60*1390)</f>
        <v>0</v>
      </c>
    </row>
    <row r="61" spans="2:6" ht="30.75" thickBot="1" x14ac:dyDescent="0.3">
      <c r="B61" s="167"/>
      <c r="C61" s="4" t="s">
        <v>872</v>
      </c>
      <c r="D61" s="169"/>
      <c r="E61" s="175"/>
      <c r="F61" s="182"/>
    </row>
    <row r="62" spans="2:6" ht="16.5" thickBot="1" x14ac:dyDescent="0.3">
      <c r="B62" s="14">
        <v>52</v>
      </c>
      <c r="C62" s="4" t="s">
        <v>874</v>
      </c>
      <c r="D62" s="96" t="s">
        <v>875</v>
      </c>
      <c r="E62" s="101"/>
      <c r="F62" s="102">
        <f>SUM(E62*358)</f>
        <v>0</v>
      </c>
    </row>
    <row r="63" spans="2:6" ht="45.75" thickBot="1" x14ac:dyDescent="0.3">
      <c r="B63" s="14">
        <v>53</v>
      </c>
      <c r="C63" s="4" t="s">
        <v>876</v>
      </c>
      <c r="D63" s="96" t="s">
        <v>877</v>
      </c>
      <c r="E63" s="101"/>
      <c r="F63" s="102">
        <f>SUM(E63*378)</f>
        <v>0</v>
      </c>
    </row>
    <row r="64" spans="2:6" ht="45.75" thickBot="1" x14ac:dyDescent="0.3">
      <c r="B64" s="14">
        <v>54</v>
      </c>
      <c r="C64" s="4" t="s">
        <v>878</v>
      </c>
      <c r="D64" s="96" t="s">
        <v>879</v>
      </c>
      <c r="E64" s="101"/>
      <c r="F64" s="102">
        <f>SUM(E64*456)</f>
        <v>0</v>
      </c>
    </row>
    <row r="65" spans="2:6" ht="30.75" thickBot="1" x14ac:dyDescent="0.3">
      <c r="B65" s="14">
        <v>55</v>
      </c>
      <c r="C65" s="4" t="s">
        <v>880</v>
      </c>
      <c r="D65" s="97" t="s">
        <v>881</v>
      </c>
      <c r="E65" s="101"/>
      <c r="F65" s="102">
        <f>SUM(E65*602)</f>
        <v>0</v>
      </c>
    </row>
    <row r="66" spans="2:6" ht="30.75" thickBot="1" x14ac:dyDescent="0.3">
      <c r="B66" s="14">
        <v>56</v>
      </c>
      <c r="C66" s="4" t="s">
        <v>882</v>
      </c>
      <c r="D66" s="97" t="s">
        <v>883</v>
      </c>
      <c r="E66" s="101"/>
      <c r="F66" s="102">
        <f>SUM(E66*477)</f>
        <v>0</v>
      </c>
    </row>
    <row r="67" spans="2:6" ht="16.5" thickBot="1" x14ac:dyDescent="0.3">
      <c r="B67" s="14">
        <v>57</v>
      </c>
      <c r="C67" s="4" t="s">
        <v>884</v>
      </c>
      <c r="D67" s="97" t="s">
        <v>885</v>
      </c>
      <c r="E67" s="101"/>
      <c r="F67" s="102">
        <f>SUM(E67*173)</f>
        <v>0</v>
      </c>
    </row>
    <row r="68" spans="2:6" ht="30.75" thickBot="1" x14ac:dyDescent="0.3">
      <c r="B68" s="14">
        <v>58</v>
      </c>
      <c r="C68" s="4" t="s">
        <v>886</v>
      </c>
      <c r="D68" s="97" t="s">
        <v>830</v>
      </c>
      <c r="E68" s="101"/>
      <c r="F68" s="102">
        <f>SUM(E68*799)</f>
        <v>0</v>
      </c>
    </row>
    <row r="69" spans="2:6" ht="30.75" thickBot="1" x14ac:dyDescent="0.3">
      <c r="B69" s="14">
        <v>59</v>
      </c>
      <c r="C69" s="4" t="s">
        <v>887</v>
      </c>
      <c r="D69" s="97" t="s">
        <v>888</v>
      </c>
      <c r="E69" s="101"/>
      <c r="F69" s="102">
        <f>SUM(E69*150)</f>
        <v>0</v>
      </c>
    </row>
    <row r="70" spans="2:6" ht="75.75" thickBot="1" x14ac:dyDescent="0.3">
      <c r="B70" s="14">
        <v>60</v>
      </c>
      <c r="C70" s="4" t="s">
        <v>889</v>
      </c>
      <c r="D70" s="97" t="s">
        <v>798</v>
      </c>
      <c r="E70" s="101"/>
      <c r="F70" s="102">
        <f>SUM(E70*231)</f>
        <v>0</v>
      </c>
    </row>
    <row r="71" spans="2:6" ht="16.5" thickBot="1" x14ac:dyDescent="0.3">
      <c r="B71" s="14">
        <v>61</v>
      </c>
      <c r="C71" s="4" t="s">
        <v>890</v>
      </c>
      <c r="D71" s="97" t="s">
        <v>798</v>
      </c>
      <c r="E71" s="101"/>
      <c r="F71" s="102">
        <f t="shared" ref="F71:F72" si="3">SUM(E71*231)</f>
        <v>0</v>
      </c>
    </row>
    <row r="72" spans="2:6" ht="16.5" thickBot="1" x14ac:dyDescent="0.3">
      <c r="B72" s="14">
        <v>62</v>
      </c>
      <c r="C72" s="4" t="s">
        <v>891</v>
      </c>
      <c r="D72" s="97" t="s">
        <v>798</v>
      </c>
      <c r="E72" s="101"/>
      <c r="F72" s="102">
        <f t="shared" si="3"/>
        <v>0</v>
      </c>
    </row>
    <row r="73" spans="2:6" ht="16.5" thickBot="1" x14ac:dyDescent="0.3">
      <c r="B73" s="14">
        <v>63</v>
      </c>
      <c r="C73" s="4" t="s">
        <v>892</v>
      </c>
      <c r="D73" s="96" t="s">
        <v>893</v>
      </c>
      <c r="E73" s="101"/>
      <c r="F73" s="102">
        <f>SUM(E73*275)</f>
        <v>0</v>
      </c>
    </row>
    <row r="74" spans="2:6" ht="16.5" thickBot="1" x14ac:dyDescent="0.3">
      <c r="B74" s="14">
        <v>64</v>
      </c>
      <c r="C74" s="4" t="s">
        <v>894</v>
      </c>
      <c r="D74" s="97" t="s">
        <v>895</v>
      </c>
      <c r="E74" s="101"/>
      <c r="F74" s="102">
        <f>SUM(E74*1633)</f>
        <v>0</v>
      </c>
    </row>
    <row r="75" spans="2:6" ht="45.75" thickBot="1" x14ac:dyDescent="0.3">
      <c r="B75" s="14">
        <v>65</v>
      </c>
      <c r="C75" s="4" t="s">
        <v>896</v>
      </c>
      <c r="D75" s="96" t="s">
        <v>897</v>
      </c>
      <c r="E75" s="101"/>
      <c r="F75" s="102">
        <f>SUM(E75*2317)</f>
        <v>0</v>
      </c>
    </row>
    <row r="76" spans="2:6" ht="16.5" thickBot="1" x14ac:dyDescent="0.3">
      <c r="B76" s="14">
        <v>66</v>
      </c>
      <c r="C76" s="4" t="s">
        <v>898</v>
      </c>
      <c r="D76" s="97" t="s">
        <v>899</v>
      </c>
      <c r="E76" s="101"/>
      <c r="F76" s="102">
        <f t="shared" si="0"/>
        <v>0</v>
      </c>
    </row>
    <row r="77" spans="2:6" ht="16.5" thickBot="1" x14ac:dyDescent="0.3">
      <c r="B77" s="14">
        <v>67</v>
      </c>
      <c r="C77" s="25" t="s">
        <v>900</v>
      </c>
      <c r="D77" s="97" t="s">
        <v>901</v>
      </c>
      <c r="E77" s="101"/>
      <c r="F77" s="102">
        <f>SUM(E77*479)</f>
        <v>0</v>
      </c>
    </row>
    <row r="78" spans="2:6" ht="30.75" thickBot="1" x14ac:dyDescent="0.3">
      <c r="B78" s="3" t="s">
        <v>902</v>
      </c>
      <c r="C78" s="4" t="s">
        <v>903</v>
      </c>
      <c r="D78" s="98" t="s">
        <v>904</v>
      </c>
      <c r="E78" s="101"/>
      <c r="F78" s="102">
        <f>SUM(E78*267)</f>
        <v>0</v>
      </c>
    </row>
    <row r="79" spans="2:6" ht="30.75" thickBot="1" x14ac:dyDescent="0.3">
      <c r="B79" s="3" t="s">
        <v>905</v>
      </c>
      <c r="C79" s="4" t="s">
        <v>906</v>
      </c>
      <c r="D79" s="98" t="s">
        <v>907</v>
      </c>
      <c r="E79" s="101"/>
      <c r="F79" s="102">
        <f>SUM(E79*882)</f>
        <v>0</v>
      </c>
    </row>
    <row r="80" spans="2:6" ht="30.75" thickBot="1" x14ac:dyDescent="0.3">
      <c r="B80" s="3" t="s">
        <v>908</v>
      </c>
      <c r="C80" s="4" t="s">
        <v>909</v>
      </c>
      <c r="D80" s="98" t="s">
        <v>910</v>
      </c>
      <c r="E80" s="101"/>
      <c r="F80" s="102">
        <f>SUM(E80*967)</f>
        <v>0</v>
      </c>
    </row>
    <row r="81" spans="2:6" ht="45.75" thickBot="1" x14ac:dyDescent="0.3">
      <c r="B81" s="3" t="s">
        <v>911</v>
      </c>
      <c r="C81" s="4" t="s">
        <v>912</v>
      </c>
      <c r="D81" s="98" t="s">
        <v>913</v>
      </c>
      <c r="E81" s="101"/>
      <c r="F81" s="102">
        <f>SUM(E81*612)</f>
        <v>0</v>
      </c>
    </row>
    <row r="82" spans="2:6" ht="45.75" thickBot="1" x14ac:dyDescent="0.3">
      <c r="B82" s="3" t="s">
        <v>914</v>
      </c>
      <c r="C82" s="4" t="s">
        <v>915</v>
      </c>
      <c r="D82" s="98" t="s">
        <v>916</v>
      </c>
      <c r="E82" s="101"/>
      <c r="F82" s="102">
        <f>SUM(E82*588)</f>
        <v>0</v>
      </c>
    </row>
    <row r="83" spans="2:6" ht="30.75" thickBot="1" x14ac:dyDescent="0.3">
      <c r="B83" s="3" t="s">
        <v>917</v>
      </c>
      <c r="C83" s="4" t="s">
        <v>918</v>
      </c>
      <c r="D83" s="98" t="s">
        <v>910</v>
      </c>
      <c r="E83" s="101"/>
      <c r="F83" s="102">
        <f>SUM(E83*967)</f>
        <v>0</v>
      </c>
    </row>
    <row r="84" spans="2:6" ht="30.75" thickBot="1" x14ac:dyDescent="0.3">
      <c r="B84" s="3" t="s">
        <v>919</v>
      </c>
      <c r="C84" s="4" t="s">
        <v>920</v>
      </c>
      <c r="D84" s="98" t="s">
        <v>921</v>
      </c>
      <c r="E84" s="101"/>
      <c r="F84" s="102">
        <f>SUM(E84*1007)</f>
        <v>0</v>
      </c>
    </row>
    <row r="85" spans="2:6" ht="16.5" thickBot="1" x14ac:dyDescent="0.3">
      <c r="B85" s="3" t="s">
        <v>922</v>
      </c>
      <c r="C85" s="4" t="s">
        <v>923</v>
      </c>
      <c r="D85" s="98" t="s">
        <v>924</v>
      </c>
      <c r="E85" s="101"/>
      <c r="F85" s="102">
        <f>SUM(E85*999)</f>
        <v>0</v>
      </c>
    </row>
    <row r="86" spans="2:6" x14ac:dyDescent="0.25">
      <c r="B86" s="160" t="s">
        <v>925</v>
      </c>
      <c r="C86" s="160" t="s">
        <v>926</v>
      </c>
      <c r="D86" s="164" t="s">
        <v>927</v>
      </c>
      <c r="E86" s="181"/>
      <c r="F86" s="176">
        <f>SUM(E86*1661)</f>
        <v>0</v>
      </c>
    </row>
    <row r="87" spans="2:6" ht="15.75" thickBot="1" x14ac:dyDescent="0.3">
      <c r="B87" s="161"/>
      <c r="C87" s="161"/>
      <c r="D87" s="165"/>
      <c r="E87" s="175"/>
      <c r="F87" s="177"/>
    </row>
    <row r="88" spans="2:6" x14ac:dyDescent="0.25">
      <c r="B88" s="160" t="s">
        <v>928</v>
      </c>
      <c r="C88" s="162" t="s">
        <v>929</v>
      </c>
      <c r="D88" s="164" t="s">
        <v>930</v>
      </c>
      <c r="E88" s="174"/>
      <c r="F88" s="176">
        <f>SUM(E88*359)</f>
        <v>0</v>
      </c>
    </row>
    <row r="89" spans="2:6" ht="15.75" thickBot="1" x14ac:dyDescent="0.3">
      <c r="B89" s="161"/>
      <c r="C89" s="163"/>
      <c r="D89" s="165"/>
      <c r="E89" s="175"/>
      <c r="F89" s="177"/>
    </row>
    <row r="90" spans="2:6" ht="45.75" thickBot="1" x14ac:dyDescent="0.3">
      <c r="B90" s="3" t="s">
        <v>931</v>
      </c>
      <c r="C90" s="4" t="s">
        <v>932</v>
      </c>
      <c r="D90" s="98" t="s">
        <v>933</v>
      </c>
      <c r="E90" s="101"/>
      <c r="F90" s="102">
        <f>SUM(E90*868)</f>
        <v>0</v>
      </c>
    </row>
    <row r="91" spans="2:6" ht="45.75" thickBot="1" x14ac:dyDescent="0.3">
      <c r="B91" s="3" t="s">
        <v>934</v>
      </c>
      <c r="C91" s="4" t="s">
        <v>935</v>
      </c>
      <c r="D91" s="98" t="s">
        <v>936</v>
      </c>
      <c r="E91" s="101"/>
      <c r="F91" s="102">
        <f>SUM(E91*917)</f>
        <v>0</v>
      </c>
    </row>
    <row r="92" spans="2:6" ht="30.75" thickBot="1" x14ac:dyDescent="0.3">
      <c r="B92" s="3" t="s">
        <v>937</v>
      </c>
      <c r="C92" s="4" t="s">
        <v>938</v>
      </c>
      <c r="D92" s="98" t="s">
        <v>939</v>
      </c>
      <c r="E92" s="101"/>
      <c r="F92" s="102">
        <f>SUM(E92*867)</f>
        <v>0</v>
      </c>
    </row>
    <row r="93" spans="2:6" ht="16.5" thickBot="1" x14ac:dyDescent="0.3">
      <c r="B93" s="3" t="s">
        <v>940</v>
      </c>
      <c r="C93" s="4" t="s">
        <v>941</v>
      </c>
      <c r="D93" s="98" t="s">
        <v>942</v>
      </c>
      <c r="E93" s="101"/>
      <c r="F93" s="102">
        <f>SUM(E93*500)</f>
        <v>0</v>
      </c>
    </row>
    <row r="94" spans="2:6" ht="30.75" thickBot="1" x14ac:dyDescent="0.3">
      <c r="B94" s="28" t="s">
        <v>943</v>
      </c>
      <c r="C94" s="4" t="s">
        <v>944</v>
      </c>
      <c r="D94" s="98" t="s">
        <v>945</v>
      </c>
      <c r="E94" s="101"/>
      <c r="F94" s="102">
        <f>SUM(E94*491)</f>
        <v>0</v>
      </c>
    </row>
    <row r="95" spans="2:6" ht="16.5" thickBot="1" x14ac:dyDescent="0.3">
      <c r="B95" s="28" t="s">
        <v>946</v>
      </c>
      <c r="C95" s="4" t="s">
        <v>947</v>
      </c>
      <c r="D95" s="98" t="s">
        <v>948</v>
      </c>
      <c r="E95" s="101"/>
      <c r="F95" s="102">
        <f>SUM(E95*482)</f>
        <v>0</v>
      </c>
    </row>
    <row r="96" spans="2:6" ht="30.75" thickBot="1" x14ac:dyDescent="0.3">
      <c r="B96" s="28" t="s">
        <v>949</v>
      </c>
      <c r="C96" s="4" t="s">
        <v>950</v>
      </c>
      <c r="D96" s="98" t="s">
        <v>948</v>
      </c>
      <c r="E96" s="101"/>
      <c r="F96" s="102">
        <f>SUM(E96*482)</f>
        <v>0</v>
      </c>
    </row>
    <row r="97" spans="2:6" ht="30.75" thickBot="1" x14ac:dyDescent="0.3">
      <c r="B97" s="28" t="s">
        <v>951</v>
      </c>
      <c r="C97" s="4" t="s">
        <v>952</v>
      </c>
      <c r="D97" s="98" t="s">
        <v>953</v>
      </c>
      <c r="E97" s="101"/>
      <c r="F97" s="102">
        <f>SUM(E97*474)</f>
        <v>0</v>
      </c>
    </row>
    <row r="98" spans="2:6" ht="45.75" thickBot="1" x14ac:dyDescent="0.3">
      <c r="B98" s="3" t="s">
        <v>954</v>
      </c>
      <c r="C98" s="4" t="s">
        <v>955</v>
      </c>
      <c r="D98" s="98" t="s">
        <v>794</v>
      </c>
      <c r="E98" s="101"/>
      <c r="F98" s="102">
        <f>SUM(E98*231)</f>
        <v>0</v>
      </c>
    </row>
    <row r="99" spans="2:6" ht="32.25" thickBot="1" x14ac:dyDescent="0.3">
      <c r="B99" s="28" t="s">
        <v>956</v>
      </c>
      <c r="C99" s="27" t="s">
        <v>957</v>
      </c>
      <c r="D99" s="96" t="s">
        <v>958</v>
      </c>
      <c r="E99" s="101"/>
      <c r="F99" s="102">
        <f>SUM(E99*400)</f>
        <v>0</v>
      </c>
    </row>
    <row r="100" spans="2:6" ht="32.25" thickBot="1" x14ac:dyDescent="0.3">
      <c r="B100" s="28" t="s">
        <v>959</v>
      </c>
      <c r="C100" s="27" t="s">
        <v>960</v>
      </c>
      <c r="D100" s="98" t="s">
        <v>961</v>
      </c>
      <c r="E100" s="101"/>
      <c r="F100" s="102">
        <f>SUM(E100*374)</f>
        <v>0</v>
      </c>
    </row>
    <row r="101" spans="2:6" ht="32.25" thickBot="1" x14ac:dyDescent="0.3">
      <c r="B101" s="28" t="s">
        <v>962</v>
      </c>
      <c r="C101" s="27" t="s">
        <v>963</v>
      </c>
      <c r="D101" s="98" t="s">
        <v>964</v>
      </c>
      <c r="E101" s="101"/>
      <c r="F101" s="102">
        <f>SUM(E101*502)</f>
        <v>0</v>
      </c>
    </row>
    <row r="102" spans="2:6" ht="16.5" thickBot="1" x14ac:dyDescent="0.3">
      <c r="B102" s="28" t="s">
        <v>965</v>
      </c>
      <c r="C102" s="27" t="s">
        <v>966</v>
      </c>
      <c r="D102" s="98" t="s">
        <v>967</v>
      </c>
      <c r="E102" s="101"/>
      <c r="F102" s="102">
        <f>SUM(E102*440)</f>
        <v>0</v>
      </c>
    </row>
    <row r="103" spans="2:6" ht="16.5" thickBot="1" x14ac:dyDescent="0.3">
      <c r="B103" s="28" t="s">
        <v>968</v>
      </c>
      <c r="C103" s="27" t="s">
        <v>969</v>
      </c>
      <c r="D103" s="98" t="s">
        <v>970</v>
      </c>
      <c r="E103" s="101"/>
      <c r="F103" s="102">
        <f>SUM(E103*702)</f>
        <v>0</v>
      </c>
    </row>
    <row r="104" spans="2:6" ht="16.5" thickBot="1" x14ac:dyDescent="0.3">
      <c r="B104" s="28" t="s">
        <v>971</v>
      </c>
      <c r="C104" s="27" t="s">
        <v>972</v>
      </c>
      <c r="D104" s="98" t="s">
        <v>973</v>
      </c>
      <c r="E104" s="101"/>
      <c r="F104" s="102">
        <f>SUM(E104*802)</f>
        <v>0</v>
      </c>
    </row>
    <row r="105" spans="2:6" ht="30.75" thickBot="1" x14ac:dyDescent="0.3">
      <c r="B105" s="3" t="s">
        <v>974</v>
      </c>
      <c r="C105" s="4" t="s">
        <v>975</v>
      </c>
      <c r="D105" s="98" t="s">
        <v>976</v>
      </c>
      <c r="E105" s="101"/>
      <c r="F105" s="102">
        <f>SUM(E105*583)</f>
        <v>0</v>
      </c>
    </row>
    <row r="106" spans="2:6" ht="30.75" thickBot="1" x14ac:dyDescent="0.3">
      <c r="B106" s="3" t="s">
        <v>977</v>
      </c>
      <c r="C106" s="4" t="s">
        <v>978</v>
      </c>
      <c r="D106" s="98" t="s">
        <v>979</v>
      </c>
      <c r="E106" s="101"/>
      <c r="F106" s="102">
        <f>SUM(E106*325)</f>
        <v>0</v>
      </c>
    </row>
    <row r="107" spans="2:6" ht="16.5" thickBot="1" x14ac:dyDescent="0.3">
      <c r="B107" s="3" t="s">
        <v>980</v>
      </c>
      <c r="C107" s="4" t="s">
        <v>981</v>
      </c>
      <c r="D107" s="96" t="s">
        <v>982</v>
      </c>
      <c r="E107" s="101"/>
      <c r="F107" s="102">
        <f>SUM(E107*950)</f>
        <v>0</v>
      </c>
    </row>
    <row r="108" spans="2:6" ht="30.75" thickBot="1" x14ac:dyDescent="0.3">
      <c r="B108" s="3" t="s">
        <v>983</v>
      </c>
      <c r="C108" s="4" t="s">
        <v>984</v>
      </c>
      <c r="D108" s="96" t="s">
        <v>985</v>
      </c>
      <c r="E108" s="101"/>
      <c r="F108" s="102">
        <f>SUM(E108*500)</f>
        <v>0</v>
      </c>
    </row>
    <row r="109" spans="2:6" ht="30.75" thickBot="1" x14ac:dyDescent="0.3">
      <c r="B109" s="3" t="s">
        <v>986</v>
      </c>
      <c r="C109" s="4" t="s">
        <v>987</v>
      </c>
      <c r="D109" s="98" t="s">
        <v>988</v>
      </c>
      <c r="E109" s="101"/>
      <c r="F109" s="102">
        <f>SUM(E109*300)</f>
        <v>0</v>
      </c>
    </row>
    <row r="110" spans="2:6" ht="16.5" thickBot="1" x14ac:dyDescent="0.3">
      <c r="B110" s="3" t="s">
        <v>989</v>
      </c>
      <c r="C110" s="4" t="s">
        <v>990</v>
      </c>
      <c r="D110" s="98" t="s">
        <v>991</v>
      </c>
      <c r="E110" s="101"/>
      <c r="F110" s="102">
        <f>SUM(E110*731)</f>
        <v>0</v>
      </c>
    </row>
    <row r="111" spans="2:6" ht="16.5" thickBot="1" x14ac:dyDescent="0.3">
      <c r="B111" s="3" t="s">
        <v>992</v>
      </c>
      <c r="C111" s="4" t="s">
        <v>993</v>
      </c>
      <c r="D111" s="98" t="s">
        <v>994</v>
      </c>
      <c r="E111" s="101"/>
      <c r="F111" s="102">
        <f>SUM(E111*350)</f>
        <v>0</v>
      </c>
    </row>
    <row r="112" spans="2:6" ht="16.5" thickBot="1" x14ac:dyDescent="0.3">
      <c r="B112" s="3" t="s">
        <v>995</v>
      </c>
      <c r="C112" s="4" t="s">
        <v>996</v>
      </c>
      <c r="D112" s="98" t="s">
        <v>997</v>
      </c>
      <c r="E112" s="101"/>
      <c r="F112" s="102">
        <f>SUM(E112*350)</f>
        <v>0</v>
      </c>
    </row>
    <row r="113" spans="2:6" ht="30.75" thickBot="1" x14ac:dyDescent="0.3">
      <c r="B113" s="3" t="s">
        <v>998</v>
      </c>
      <c r="C113" s="4" t="s">
        <v>999</v>
      </c>
      <c r="D113" s="98" t="s">
        <v>1000</v>
      </c>
      <c r="E113" s="101"/>
      <c r="F113" s="102">
        <f>SUM(E113*286)</f>
        <v>0</v>
      </c>
    </row>
    <row r="114" spans="2:6" ht="30.75" thickBot="1" x14ac:dyDescent="0.3">
      <c r="B114" s="3" t="s">
        <v>1001</v>
      </c>
      <c r="C114" s="4" t="s">
        <v>1002</v>
      </c>
      <c r="D114" s="98" t="s">
        <v>1003</v>
      </c>
      <c r="E114" s="101"/>
      <c r="F114" s="102">
        <f>SUM(E114*800)</f>
        <v>0</v>
      </c>
    </row>
    <row r="115" spans="2:6" ht="45.75" thickBot="1" x14ac:dyDescent="0.3">
      <c r="B115" s="3" t="s">
        <v>1004</v>
      </c>
      <c r="C115" s="4" t="s">
        <v>1005</v>
      </c>
      <c r="D115" s="98" t="s">
        <v>1006</v>
      </c>
      <c r="E115" s="101"/>
      <c r="F115" s="102">
        <f>SUM(E115*588)</f>
        <v>0</v>
      </c>
    </row>
    <row r="116" spans="2:6" ht="46.5" thickBot="1" x14ac:dyDescent="0.3">
      <c r="B116" s="3" t="s">
        <v>1007</v>
      </c>
      <c r="C116" s="4" t="s">
        <v>1008</v>
      </c>
      <c r="D116" s="98" t="s">
        <v>1009</v>
      </c>
      <c r="E116" s="101"/>
      <c r="F116" s="102">
        <f>SUM(E116*3253)</f>
        <v>0</v>
      </c>
    </row>
    <row r="117" spans="2:6" ht="16.5" thickBot="1" x14ac:dyDescent="0.3">
      <c r="B117" s="3" t="s">
        <v>1010</v>
      </c>
      <c r="C117" s="4" t="s">
        <v>1011</v>
      </c>
      <c r="D117" s="96" t="s">
        <v>1012</v>
      </c>
      <c r="E117" s="101"/>
      <c r="F117" s="102">
        <f>SUM(E117*126)</f>
        <v>0</v>
      </c>
    </row>
    <row r="118" spans="2:6" ht="30.75" thickBot="1" x14ac:dyDescent="0.3">
      <c r="B118" s="3" t="s">
        <v>1013</v>
      </c>
      <c r="C118" s="4" t="s">
        <v>1014</v>
      </c>
      <c r="D118" s="96" t="s">
        <v>1015</v>
      </c>
      <c r="E118" s="101"/>
      <c r="F118" s="102">
        <f>SUM(E118*222)</f>
        <v>0</v>
      </c>
    </row>
    <row r="119" spans="2:6" ht="16.5" thickBot="1" x14ac:dyDescent="0.3">
      <c r="B119" s="3" t="s">
        <v>1016</v>
      </c>
      <c r="C119" s="4" t="s">
        <v>1017</v>
      </c>
      <c r="D119" s="96" t="s">
        <v>1015</v>
      </c>
      <c r="E119" s="101"/>
      <c r="F119" s="102">
        <f>SUM(E119*222)</f>
        <v>0</v>
      </c>
    </row>
    <row r="120" spans="2:6" ht="32.25" thickBot="1" x14ac:dyDescent="0.3">
      <c r="B120" s="119" t="s">
        <v>326</v>
      </c>
      <c r="C120" s="120" t="s">
        <v>1018</v>
      </c>
      <c r="D120" s="121" t="s">
        <v>1019</v>
      </c>
      <c r="E120" s="122"/>
      <c r="F120" s="123">
        <f>SUM(E120*517)</f>
        <v>0</v>
      </c>
    </row>
    <row r="121" spans="2:6" ht="61.5" thickBot="1" x14ac:dyDescent="0.3">
      <c r="B121" s="119" t="s">
        <v>329</v>
      </c>
      <c r="C121" s="124" t="s">
        <v>1625</v>
      </c>
      <c r="D121" s="125" t="s">
        <v>1020</v>
      </c>
      <c r="E121" s="126"/>
      <c r="F121" s="127">
        <f>SUM(E121*568)</f>
        <v>0</v>
      </c>
    </row>
    <row r="122" spans="2:6" ht="15.75" x14ac:dyDescent="0.25">
      <c r="B122" s="19"/>
      <c r="C122" s="88" t="s">
        <v>1617</v>
      </c>
      <c r="D122" s="89"/>
      <c r="E122" s="89">
        <f>SUM(E114:E121)</f>
        <v>0</v>
      </c>
      <c r="F122" s="90">
        <f>SUM(F114:F121)</f>
        <v>0</v>
      </c>
    </row>
    <row r="123" spans="2:6" ht="16.5" thickBot="1" x14ac:dyDescent="0.3">
      <c r="B123" s="19"/>
      <c r="C123" s="91" t="s">
        <v>1618</v>
      </c>
      <c r="D123" s="92"/>
      <c r="E123" s="92">
        <f>SUM(E122/6)</f>
        <v>0</v>
      </c>
      <c r="F123" s="93">
        <f>SUM(F122/6)</f>
        <v>0</v>
      </c>
    </row>
    <row r="124" spans="2:6" ht="15.75" x14ac:dyDescent="0.25">
      <c r="B124" s="43"/>
      <c r="D124" s="88" t="s">
        <v>1626</v>
      </c>
      <c r="E124" s="89">
        <f>SUM(E44+E120+E121)</f>
        <v>0</v>
      </c>
      <c r="F124" s="129">
        <f>SUM(F44+F120+F121)</f>
        <v>0</v>
      </c>
    </row>
    <row r="125" spans="2:6" ht="16.5" thickBot="1" x14ac:dyDescent="0.3">
      <c r="B125" s="43"/>
      <c r="D125" s="128"/>
      <c r="E125" s="92">
        <f>SUM(E124/6)</f>
        <v>0</v>
      </c>
      <c r="F125" s="130">
        <f>SUM(F124/6)</f>
        <v>0</v>
      </c>
    </row>
    <row r="126" spans="2:6" ht="15.75" x14ac:dyDescent="0.25">
      <c r="B126" s="43"/>
    </row>
    <row r="127" spans="2:6" ht="15.75" x14ac:dyDescent="0.25">
      <c r="B127" s="43"/>
    </row>
    <row r="128" spans="2:6" ht="15.75" x14ac:dyDescent="0.25">
      <c r="B128" s="43"/>
    </row>
    <row r="129" spans="2:4" ht="15.75" x14ac:dyDescent="0.25">
      <c r="B129" s="19"/>
      <c r="C129" s="17" t="s">
        <v>356</v>
      </c>
      <c r="D129" s="17" t="s">
        <v>357</v>
      </c>
    </row>
    <row r="130" spans="2:4" ht="15.75" x14ac:dyDescent="0.25">
      <c r="B130" s="19"/>
    </row>
    <row r="131" spans="2:4" ht="27.75" customHeight="1" x14ac:dyDescent="0.25">
      <c r="B131" s="172" t="s">
        <v>1021</v>
      </c>
      <c r="C131" s="173"/>
      <c r="D131" s="173"/>
    </row>
    <row r="132" spans="2:4" ht="31.5" customHeight="1" x14ac:dyDescent="0.25">
      <c r="B132" s="170" t="s">
        <v>1022</v>
      </c>
      <c r="C132" s="171"/>
      <c r="D132" s="171"/>
    </row>
    <row r="133" spans="2:4" ht="125.25" customHeight="1" x14ac:dyDescent="0.25">
      <c r="B133" s="170" t="s">
        <v>1023</v>
      </c>
      <c r="C133" s="171"/>
      <c r="D133" s="171"/>
    </row>
    <row r="134" spans="2:4" ht="37.5" customHeight="1" x14ac:dyDescent="0.25">
      <c r="B134" s="170" t="s">
        <v>1024</v>
      </c>
      <c r="C134" s="171"/>
      <c r="D134" s="171"/>
    </row>
    <row r="135" spans="2:4" ht="60.75" customHeight="1" x14ac:dyDescent="0.25">
      <c r="B135" s="170" t="s">
        <v>1025</v>
      </c>
      <c r="C135" s="171"/>
      <c r="D135" s="171"/>
    </row>
    <row r="136" spans="2:4" ht="30" customHeight="1" x14ac:dyDescent="0.25">
      <c r="B136" s="170" t="s">
        <v>1026</v>
      </c>
      <c r="C136" s="171"/>
      <c r="D136" s="171"/>
    </row>
    <row r="137" spans="2:4" ht="22.5" customHeight="1" x14ac:dyDescent="0.25">
      <c r="B137" s="170" t="s">
        <v>1027</v>
      </c>
      <c r="C137" s="171"/>
      <c r="D137" s="171"/>
    </row>
    <row r="138" spans="2:4" ht="25.5" customHeight="1" x14ac:dyDescent="0.25">
      <c r="B138" s="170" t="s">
        <v>1028</v>
      </c>
      <c r="C138" s="171"/>
      <c r="D138" s="171"/>
    </row>
    <row r="139" spans="2:4" ht="45.75" customHeight="1" x14ac:dyDescent="0.25">
      <c r="B139" s="170" t="s">
        <v>1029</v>
      </c>
      <c r="C139" s="171"/>
      <c r="D139" s="171"/>
    </row>
  </sheetData>
  <mergeCells count="28">
    <mergeCell ref="E88:E89"/>
    <mergeCell ref="F88:F89"/>
    <mergeCell ref="E10:E11"/>
    <mergeCell ref="F10:F11"/>
    <mergeCell ref="E60:E61"/>
    <mergeCell ref="F60:F61"/>
    <mergeCell ref="E86:E87"/>
    <mergeCell ref="F86:F87"/>
    <mergeCell ref="B137:D137"/>
    <mergeCell ref="B138:D138"/>
    <mergeCell ref="B139:D139"/>
    <mergeCell ref="B131:D131"/>
    <mergeCell ref="B132:D132"/>
    <mergeCell ref="B133:D133"/>
    <mergeCell ref="B134:D134"/>
    <mergeCell ref="B135:D135"/>
    <mergeCell ref="B136:D136"/>
    <mergeCell ref="B88:B89"/>
    <mergeCell ref="C88:C89"/>
    <mergeCell ref="D88:D89"/>
    <mergeCell ref="C4:D4"/>
    <mergeCell ref="B10:B11"/>
    <mergeCell ref="D10:D11"/>
    <mergeCell ref="B60:B61"/>
    <mergeCell ref="D60:D61"/>
    <mergeCell ref="B86:B87"/>
    <mergeCell ref="C86:C87"/>
    <mergeCell ref="D86:D87"/>
  </mergeCells>
  <pageMargins left="0" right="0" top="0" bottom="0" header="0.31496062992125984" footer="0.31496062992125984"/>
  <pageSetup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6"/>
  <sheetViews>
    <sheetView topLeftCell="A223" workbookViewId="0">
      <selection activeCell="G234" sqref="G234:J235"/>
    </sheetView>
  </sheetViews>
  <sheetFormatPr defaultRowHeight="12.75" x14ac:dyDescent="0.2"/>
  <cols>
    <col min="1" max="1" width="5.5703125" style="56" customWidth="1"/>
    <col min="2" max="2" width="9.140625" style="56"/>
    <col min="3" max="3" width="27.28515625" style="56" customWidth="1"/>
    <col min="4" max="4" width="49.28515625" style="56" customWidth="1"/>
    <col min="5" max="5" width="16" style="56" customWidth="1"/>
    <col min="6" max="6" width="14.140625" style="56" customWidth="1"/>
    <col min="7" max="7" width="12.85546875" style="56" customWidth="1"/>
    <col min="8" max="8" width="13" style="56" customWidth="1"/>
    <col min="9" max="9" width="10.7109375" style="56" customWidth="1"/>
    <col min="10" max="10" width="10.5703125" style="56" customWidth="1"/>
    <col min="11" max="16384" width="9.140625" style="56"/>
  </cols>
  <sheetData>
    <row r="1" spans="1:10" x14ac:dyDescent="0.2">
      <c r="A1" s="56" t="s">
        <v>351</v>
      </c>
    </row>
    <row r="3" spans="1:10" ht="80.25" customHeight="1" x14ac:dyDescent="0.2">
      <c r="C3" s="183" t="s">
        <v>1032</v>
      </c>
      <c r="D3" s="184"/>
    </row>
    <row r="5" spans="1:10" x14ac:dyDescent="0.2">
      <c r="C5" s="57" t="s">
        <v>1031</v>
      </c>
    </row>
    <row r="7" spans="1:10" x14ac:dyDescent="0.2">
      <c r="A7" s="57" t="s">
        <v>781</v>
      </c>
    </row>
    <row r="8" spans="1:10" ht="13.5" thickBot="1" x14ac:dyDescent="0.25"/>
    <row r="9" spans="1:10" ht="120.75" thickBot="1" x14ac:dyDescent="0.25">
      <c r="B9" s="58" t="s">
        <v>760</v>
      </c>
      <c r="C9" s="105" t="s">
        <v>761</v>
      </c>
      <c r="D9" s="55" t="s">
        <v>1033</v>
      </c>
      <c r="E9" s="55" t="s">
        <v>762</v>
      </c>
      <c r="F9" s="104" t="s">
        <v>1352</v>
      </c>
      <c r="G9" s="104" t="s">
        <v>1622</v>
      </c>
      <c r="H9" s="104" t="s">
        <v>1353</v>
      </c>
      <c r="I9" s="22" t="s">
        <v>1621</v>
      </c>
      <c r="J9" s="22" t="s">
        <v>1623</v>
      </c>
    </row>
    <row r="10" spans="1:10" ht="15.75" thickBot="1" x14ac:dyDescent="0.25">
      <c r="B10" s="107">
        <v>0</v>
      </c>
      <c r="C10" s="108">
        <v>1</v>
      </c>
      <c r="D10" s="105">
        <v>2</v>
      </c>
      <c r="E10" s="105">
        <v>3</v>
      </c>
      <c r="F10" s="106">
        <v>4</v>
      </c>
      <c r="G10" s="106">
        <v>5</v>
      </c>
      <c r="H10" s="106">
        <v>6</v>
      </c>
      <c r="I10" s="22">
        <v>7</v>
      </c>
      <c r="J10" s="22" t="s">
        <v>1624</v>
      </c>
    </row>
    <row r="11" spans="1:10" ht="51" x14ac:dyDescent="0.2">
      <c r="B11" s="185" t="s">
        <v>1034</v>
      </c>
      <c r="C11" s="59" t="s">
        <v>1035</v>
      </c>
      <c r="D11" s="187" t="s">
        <v>1037</v>
      </c>
      <c r="E11" s="189">
        <v>474</v>
      </c>
      <c r="F11" s="189"/>
      <c r="G11" s="189"/>
      <c r="H11" s="189"/>
      <c r="I11" s="189"/>
      <c r="J11" s="189">
        <f>SUM(E11*I11)</f>
        <v>0</v>
      </c>
    </row>
    <row r="12" spans="1:10" ht="13.5" thickBot="1" x14ac:dyDescent="0.25">
      <c r="B12" s="186"/>
      <c r="C12" s="60" t="s">
        <v>1036</v>
      </c>
      <c r="D12" s="188"/>
      <c r="E12" s="190"/>
      <c r="F12" s="190"/>
      <c r="G12" s="190"/>
      <c r="H12" s="190"/>
      <c r="I12" s="190"/>
      <c r="J12" s="190"/>
    </row>
    <row r="13" spans="1:10" ht="51.75" thickBot="1" x14ac:dyDescent="0.25">
      <c r="B13" s="61" t="s">
        <v>1038</v>
      </c>
      <c r="C13" s="60" t="s">
        <v>1039</v>
      </c>
      <c r="D13" s="60" t="s">
        <v>1040</v>
      </c>
      <c r="E13" s="62" t="s">
        <v>1041</v>
      </c>
      <c r="F13" s="62"/>
      <c r="G13" s="62"/>
      <c r="H13" s="62"/>
      <c r="I13" s="62"/>
      <c r="J13" s="62"/>
    </row>
    <row r="14" spans="1:10" ht="38.25" x14ac:dyDescent="0.2">
      <c r="B14" s="185" t="s">
        <v>1042</v>
      </c>
      <c r="C14" s="59" t="s">
        <v>1043</v>
      </c>
      <c r="D14" s="187" t="s">
        <v>1045</v>
      </c>
      <c r="E14" s="189">
        <v>141</v>
      </c>
      <c r="F14" s="189"/>
      <c r="G14" s="189"/>
      <c r="H14" s="189"/>
      <c r="I14" s="189"/>
      <c r="J14" s="189"/>
    </row>
    <row r="15" spans="1:10" ht="13.5" thickBot="1" x14ac:dyDescent="0.25">
      <c r="B15" s="186"/>
      <c r="C15" s="60" t="s">
        <v>1044</v>
      </c>
      <c r="D15" s="188"/>
      <c r="E15" s="190"/>
      <c r="F15" s="190"/>
      <c r="G15" s="190"/>
      <c r="H15" s="190"/>
      <c r="I15" s="190"/>
      <c r="J15" s="190"/>
    </row>
    <row r="16" spans="1:10" ht="31.5" customHeight="1" x14ac:dyDescent="0.2">
      <c r="B16" s="185" t="s">
        <v>1046</v>
      </c>
      <c r="C16" s="59" t="s">
        <v>1047</v>
      </c>
      <c r="D16" s="187" t="s">
        <v>1048</v>
      </c>
      <c r="E16" s="189">
        <v>919</v>
      </c>
      <c r="F16" s="189"/>
      <c r="G16" s="189"/>
      <c r="H16" s="189"/>
      <c r="I16" s="189"/>
      <c r="J16" s="189"/>
    </row>
    <row r="17" spans="2:10" ht="13.5" thickBot="1" x14ac:dyDescent="0.25">
      <c r="B17" s="186"/>
      <c r="C17" s="60" t="s">
        <v>1036</v>
      </c>
      <c r="D17" s="188"/>
      <c r="E17" s="190"/>
      <c r="F17" s="190"/>
      <c r="G17" s="190"/>
      <c r="H17" s="190"/>
      <c r="I17" s="190"/>
      <c r="J17" s="190"/>
    </row>
    <row r="18" spans="2:10" ht="38.25" x14ac:dyDescent="0.2">
      <c r="B18" s="185" t="s">
        <v>1049</v>
      </c>
      <c r="C18" s="59" t="s">
        <v>1050</v>
      </c>
      <c r="D18" s="187" t="s">
        <v>1051</v>
      </c>
      <c r="E18" s="189">
        <v>544</v>
      </c>
      <c r="F18" s="189"/>
      <c r="G18" s="189"/>
      <c r="H18" s="189"/>
      <c r="I18" s="189"/>
      <c r="J18" s="189"/>
    </row>
    <row r="19" spans="2:10" ht="13.5" thickBot="1" x14ac:dyDescent="0.25">
      <c r="B19" s="186"/>
      <c r="C19" s="60" t="s">
        <v>1036</v>
      </c>
      <c r="D19" s="188"/>
      <c r="E19" s="190"/>
      <c r="F19" s="190"/>
      <c r="G19" s="190"/>
      <c r="H19" s="190"/>
      <c r="I19" s="190"/>
      <c r="J19" s="190"/>
    </row>
    <row r="20" spans="2:10" ht="25.5" x14ac:dyDescent="0.2">
      <c r="B20" s="185" t="s">
        <v>1052</v>
      </c>
      <c r="C20" s="59" t="s">
        <v>1053</v>
      </c>
      <c r="D20" s="187" t="s">
        <v>1054</v>
      </c>
      <c r="E20" s="189">
        <v>453</v>
      </c>
      <c r="F20" s="189"/>
      <c r="G20" s="189"/>
      <c r="H20" s="189"/>
      <c r="I20" s="189"/>
      <c r="J20" s="189"/>
    </row>
    <row r="21" spans="2:10" ht="13.5" thickBot="1" x14ac:dyDescent="0.25">
      <c r="B21" s="186"/>
      <c r="C21" s="60" t="s">
        <v>1036</v>
      </c>
      <c r="D21" s="188"/>
      <c r="E21" s="190"/>
      <c r="F21" s="190"/>
      <c r="G21" s="190"/>
      <c r="H21" s="190"/>
      <c r="I21" s="190"/>
      <c r="J21" s="190"/>
    </row>
    <row r="22" spans="2:10" ht="51" x14ac:dyDescent="0.2">
      <c r="B22" s="185" t="s">
        <v>776</v>
      </c>
      <c r="C22" s="59" t="s">
        <v>1055</v>
      </c>
      <c r="D22" s="187" t="s">
        <v>1054</v>
      </c>
      <c r="E22" s="189">
        <v>453</v>
      </c>
      <c r="F22" s="189"/>
      <c r="G22" s="189"/>
      <c r="H22" s="189"/>
      <c r="I22" s="189"/>
      <c r="J22" s="189"/>
    </row>
    <row r="23" spans="2:10" ht="13.5" thickBot="1" x14ac:dyDescent="0.25">
      <c r="B23" s="186"/>
      <c r="C23" s="60" t="s">
        <v>1036</v>
      </c>
      <c r="D23" s="188"/>
      <c r="E23" s="190"/>
      <c r="F23" s="190"/>
      <c r="G23" s="190"/>
      <c r="H23" s="190"/>
      <c r="I23" s="190"/>
      <c r="J23" s="190"/>
    </row>
    <row r="24" spans="2:10" ht="25.5" x14ac:dyDescent="0.2">
      <c r="B24" s="185" t="s">
        <v>779</v>
      </c>
      <c r="C24" s="59" t="s">
        <v>1056</v>
      </c>
      <c r="D24" s="187" t="s">
        <v>1057</v>
      </c>
      <c r="E24" s="189">
        <v>579</v>
      </c>
      <c r="F24" s="189"/>
      <c r="G24" s="189"/>
      <c r="H24" s="189"/>
      <c r="I24" s="189"/>
      <c r="J24" s="189"/>
    </row>
    <row r="25" spans="2:10" ht="13.5" thickBot="1" x14ac:dyDescent="0.25">
      <c r="B25" s="186"/>
      <c r="C25" s="60" t="s">
        <v>1036</v>
      </c>
      <c r="D25" s="188"/>
      <c r="E25" s="190"/>
      <c r="F25" s="190"/>
      <c r="G25" s="190"/>
      <c r="H25" s="190"/>
      <c r="I25" s="190"/>
      <c r="J25" s="190"/>
    </row>
    <row r="26" spans="2:10" ht="38.25" x14ac:dyDescent="0.2">
      <c r="B26" s="185" t="s">
        <v>1058</v>
      </c>
      <c r="C26" s="59" t="s">
        <v>1059</v>
      </c>
      <c r="D26" s="191" t="s">
        <v>1060</v>
      </c>
      <c r="E26" s="189">
        <v>110</v>
      </c>
      <c r="F26" s="189"/>
      <c r="G26" s="189"/>
      <c r="H26" s="189"/>
      <c r="I26" s="189"/>
      <c r="J26" s="189"/>
    </row>
    <row r="27" spans="2:10" ht="13.5" thickBot="1" x14ac:dyDescent="0.25">
      <c r="B27" s="186"/>
      <c r="C27" s="60" t="s">
        <v>1044</v>
      </c>
      <c r="D27" s="192"/>
      <c r="E27" s="190"/>
      <c r="F27" s="190"/>
      <c r="G27" s="190"/>
      <c r="H27" s="190"/>
      <c r="I27" s="190"/>
      <c r="J27" s="190"/>
    </row>
    <row r="28" spans="2:10" ht="47.25" customHeight="1" x14ac:dyDescent="0.2">
      <c r="B28" s="185" t="s">
        <v>1061</v>
      </c>
      <c r="C28" s="59" t="s">
        <v>1062</v>
      </c>
      <c r="D28" s="187" t="s">
        <v>1064</v>
      </c>
      <c r="E28" s="189">
        <v>328</v>
      </c>
      <c r="F28" s="189"/>
      <c r="G28" s="189"/>
      <c r="H28" s="189"/>
      <c r="I28" s="189"/>
      <c r="J28" s="189"/>
    </row>
    <row r="29" spans="2:10" ht="13.5" thickBot="1" x14ac:dyDescent="0.25">
      <c r="B29" s="186"/>
      <c r="C29" s="60" t="s">
        <v>1063</v>
      </c>
      <c r="D29" s="188"/>
      <c r="E29" s="190"/>
      <c r="F29" s="190"/>
      <c r="G29" s="190"/>
      <c r="H29" s="190"/>
      <c r="I29" s="190"/>
      <c r="J29" s="190"/>
    </row>
    <row r="30" spans="2:10" ht="38.25" x14ac:dyDescent="0.2">
      <c r="B30" s="185" t="s">
        <v>1065</v>
      </c>
      <c r="C30" s="59" t="s">
        <v>1066</v>
      </c>
      <c r="D30" s="187" t="s">
        <v>1067</v>
      </c>
      <c r="E30" s="189">
        <v>71</v>
      </c>
      <c r="F30" s="189"/>
      <c r="G30" s="189"/>
      <c r="H30" s="189"/>
      <c r="I30" s="189"/>
      <c r="J30" s="189"/>
    </row>
    <row r="31" spans="2:10" ht="13.5" thickBot="1" x14ac:dyDescent="0.25">
      <c r="B31" s="186"/>
      <c r="C31" s="60" t="s">
        <v>1044</v>
      </c>
      <c r="D31" s="188"/>
      <c r="E31" s="190"/>
      <c r="F31" s="190"/>
      <c r="G31" s="190"/>
      <c r="H31" s="190"/>
      <c r="I31" s="190"/>
      <c r="J31" s="190"/>
    </row>
    <row r="32" spans="2:10" ht="38.25" x14ac:dyDescent="0.2">
      <c r="B32" s="185" t="s">
        <v>1068</v>
      </c>
      <c r="C32" s="59" t="s">
        <v>1069</v>
      </c>
      <c r="D32" s="187" t="s">
        <v>1070</v>
      </c>
      <c r="E32" s="189">
        <v>266</v>
      </c>
      <c r="F32" s="189"/>
      <c r="G32" s="189"/>
      <c r="H32" s="189"/>
      <c r="I32" s="189"/>
      <c r="J32" s="189"/>
    </row>
    <row r="33" spans="2:10" ht="13.5" thickBot="1" x14ac:dyDescent="0.25">
      <c r="B33" s="186"/>
      <c r="C33" s="60" t="s">
        <v>1036</v>
      </c>
      <c r="D33" s="188"/>
      <c r="E33" s="190"/>
      <c r="F33" s="190"/>
      <c r="G33" s="190"/>
      <c r="H33" s="190"/>
      <c r="I33" s="190"/>
      <c r="J33" s="190"/>
    </row>
    <row r="34" spans="2:10" ht="63" customHeight="1" x14ac:dyDescent="0.2">
      <c r="B34" s="185" t="s">
        <v>1071</v>
      </c>
      <c r="C34" s="59" t="s">
        <v>1072</v>
      </c>
      <c r="D34" s="187" t="s">
        <v>1073</v>
      </c>
      <c r="E34" s="189">
        <v>904</v>
      </c>
      <c r="F34" s="189"/>
      <c r="G34" s="189"/>
      <c r="H34" s="189"/>
      <c r="I34" s="189"/>
      <c r="J34" s="189"/>
    </row>
    <row r="35" spans="2:10" ht="13.5" thickBot="1" x14ac:dyDescent="0.25">
      <c r="B35" s="186"/>
      <c r="C35" s="60" t="s">
        <v>1036</v>
      </c>
      <c r="D35" s="188"/>
      <c r="E35" s="190"/>
      <c r="F35" s="190"/>
      <c r="G35" s="190"/>
      <c r="H35" s="190"/>
      <c r="I35" s="190"/>
      <c r="J35" s="190"/>
    </row>
    <row r="36" spans="2:10" ht="78.75" customHeight="1" x14ac:dyDescent="0.2">
      <c r="B36" s="185" t="s">
        <v>1074</v>
      </c>
      <c r="C36" s="59" t="s">
        <v>1075</v>
      </c>
      <c r="D36" s="187" t="s">
        <v>1076</v>
      </c>
      <c r="E36" s="189">
        <v>250</v>
      </c>
      <c r="F36" s="189"/>
      <c r="G36" s="189"/>
      <c r="H36" s="189"/>
      <c r="I36" s="189"/>
      <c r="J36" s="189"/>
    </row>
    <row r="37" spans="2:10" ht="13.5" thickBot="1" x14ac:dyDescent="0.25">
      <c r="B37" s="186"/>
      <c r="C37" s="60" t="s">
        <v>1036</v>
      </c>
      <c r="D37" s="188"/>
      <c r="E37" s="190"/>
      <c r="F37" s="190"/>
      <c r="G37" s="190"/>
      <c r="H37" s="190"/>
      <c r="I37" s="190"/>
      <c r="J37" s="190"/>
    </row>
    <row r="38" spans="2:10" ht="110.25" customHeight="1" x14ac:dyDescent="0.2">
      <c r="B38" s="185" t="s">
        <v>1077</v>
      </c>
      <c r="C38" s="59" t="s">
        <v>1078</v>
      </c>
      <c r="D38" s="187" t="s">
        <v>1079</v>
      </c>
      <c r="E38" s="189">
        <v>285</v>
      </c>
      <c r="F38" s="189"/>
      <c r="G38" s="189"/>
      <c r="H38" s="189"/>
      <c r="I38" s="189"/>
      <c r="J38" s="189"/>
    </row>
    <row r="39" spans="2:10" ht="13.5" thickBot="1" x14ac:dyDescent="0.25">
      <c r="B39" s="186"/>
      <c r="C39" s="60" t="s">
        <v>1036</v>
      </c>
      <c r="D39" s="188"/>
      <c r="E39" s="190"/>
      <c r="F39" s="190"/>
      <c r="G39" s="190"/>
      <c r="H39" s="190"/>
      <c r="I39" s="190"/>
      <c r="J39" s="190"/>
    </row>
    <row r="40" spans="2:10" ht="110.25" customHeight="1" x14ac:dyDescent="0.2">
      <c r="B40" s="185" t="s">
        <v>1080</v>
      </c>
      <c r="C40" s="59" t="s">
        <v>1081</v>
      </c>
      <c r="D40" s="187" t="s">
        <v>1082</v>
      </c>
      <c r="E40" s="189">
        <v>320</v>
      </c>
      <c r="F40" s="189"/>
      <c r="G40" s="189"/>
      <c r="H40" s="189"/>
      <c r="I40" s="189"/>
      <c r="J40" s="189"/>
    </row>
    <row r="41" spans="2:10" ht="13.5" thickBot="1" x14ac:dyDescent="0.25">
      <c r="B41" s="186"/>
      <c r="C41" s="60" t="s">
        <v>1036</v>
      </c>
      <c r="D41" s="188"/>
      <c r="E41" s="190"/>
      <c r="F41" s="190"/>
      <c r="G41" s="190"/>
      <c r="H41" s="190"/>
      <c r="I41" s="190"/>
      <c r="J41" s="190"/>
    </row>
    <row r="42" spans="2:10" ht="77.25" thickBot="1" x14ac:dyDescent="0.25">
      <c r="B42" s="61" t="s">
        <v>1083</v>
      </c>
      <c r="C42" s="60" t="s">
        <v>1084</v>
      </c>
      <c r="D42" s="60" t="s">
        <v>1085</v>
      </c>
      <c r="E42" s="62" t="s">
        <v>1086</v>
      </c>
      <c r="F42" s="62"/>
      <c r="G42" s="62"/>
      <c r="H42" s="62"/>
      <c r="I42" s="62"/>
      <c r="J42" s="62"/>
    </row>
    <row r="43" spans="2:10" ht="38.25" x14ac:dyDescent="0.2">
      <c r="B43" s="185" t="s">
        <v>1087</v>
      </c>
      <c r="C43" s="59" t="s">
        <v>1088</v>
      </c>
      <c r="D43" s="187" t="s">
        <v>1090</v>
      </c>
      <c r="E43" s="185" t="s">
        <v>1091</v>
      </c>
      <c r="F43" s="185"/>
      <c r="G43" s="185"/>
      <c r="H43" s="185"/>
      <c r="I43" s="185"/>
      <c r="J43" s="185"/>
    </row>
    <row r="44" spans="2:10" ht="115.5" thickBot="1" x14ac:dyDescent="0.25">
      <c r="B44" s="186"/>
      <c r="C44" s="60" t="s">
        <v>1089</v>
      </c>
      <c r="D44" s="188"/>
      <c r="E44" s="186"/>
      <c r="F44" s="186"/>
      <c r="G44" s="186"/>
      <c r="H44" s="186"/>
      <c r="I44" s="186"/>
      <c r="J44" s="186"/>
    </row>
    <row r="45" spans="2:10" ht="51.75" thickBot="1" x14ac:dyDescent="0.25">
      <c r="B45" s="61" t="s">
        <v>1092</v>
      </c>
      <c r="C45" s="63" t="s">
        <v>1093</v>
      </c>
      <c r="D45" s="60" t="s">
        <v>1094</v>
      </c>
      <c r="E45" s="62" t="s">
        <v>1095</v>
      </c>
      <c r="F45" s="62"/>
      <c r="G45" s="62"/>
      <c r="H45" s="62"/>
      <c r="I45" s="62"/>
      <c r="J45" s="62"/>
    </row>
    <row r="46" spans="2:10" ht="51.75" thickBot="1" x14ac:dyDescent="0.25">
      <c r="B46" s="61" t="s">
        <v>1096</v>
      </c>
      <c r="C46" s="63" t="s">
        <v>1097</v>
      </c>
      <c r="D46" s="60" t="s">
        <v>1098</v>
      </c>
      <c r="E46" s="62" t="s">
        <v>1099</v>
      </c>
      <c r="F46" s="62"/>
      <c r="G46" s="62"/>
      <c r="H46" s="62"/>
      <c r="I46" s="62"/>
      <c r="J46" s="62"/>
    </row>
    <row r="47" spans="2:10" ht="64.5" thickBot="1" x14ac:dyDescent="0.25">
      <c r="B47" s="61" t="s">
        <v>1100</v>
      </c>
      <c r="C47" s="63" t="s">
        <v>1101</v>
      </c>
      <c r="D47" s="60" t="s">
        <v>1102</v>
      </c>
      <c r="E47" s="62" t="s">
        <v>1103</v>
      </c>
      <c r="F47" s="62"/>
      <c r="G47" s="62"/>
      <c r="H47" s="62"/>
      <c r="I47" s="62"/>
      <c r="J47" s="62"/>
    </row>
    <row r="48" spans="2:10" ht="51.75" thickBot="1" x14ac:dyDescent="0.25">
      <c r="B48" s="61" t="s">
        <v>1104</v>
      </c>
      <c r="C48" s="63" t="s">
        <v>1105</v>
      </c>
      <c r="D48" s="60" t="s">
        <v>1106</v>
      </c>
      <c r="E48" s="62" t="s">
        <v>1107</v>
      </c>
      <c r="F48" s="62"/>
      <c r="G48" s="62"/>
      <c r="H48" s="62"/>
      <c r="I48" s="62"/>
      <c r="J48" s="62"/>
    </row>
    <row r="49" spans="2:10" ht="64.5" thickBot="1" x14ac:dyDescent="0.25">
      <c r="B49" s="61" t="s">
        <v>1108</v>
      </c>
      <c r="C49" s="60" t="s">
        <v>1109</v>
      </c>
      <c r="D49" s="60" t="s">
        <v>1110</v>
      </c>
      <c r="E49" s="62" t="s">
        <v>1111</v>
      </c>
      <c r="F49" s="62"/>
      <c r="G49" s="62"/>
      <c r="H49" s="62"/>
      <c r="I49" s="62"/>
      <c r="J49" s="62"/>
    </row>
    <row r="50" spans="2:10" ht="51.75" thickBot="1" x14ac:dyDescent="0.25">
      <c r="B50" s="61" t="s">
        <v>1112</v>
      </c>
      <c r="C50" s="63" t="s">
        <v>1113</v>
      </c>
      <c r="D50" s="60" t="s">
        <v>1114</v>
      </c>
      <c r="E50" s="62" t="s">
        <v>1115</v>
      </c>
      <c r="F50" s="62"/>
      <c r="G50" s="62"/>
      <c r="H50" s="62"/>
      <c r="I50" s="62"/>
      <c r="J50" s="62"/>
    </row>
    <row r="51" spans="2:10" ht="64.5" thickBot="1" x14ac:dyDescent="0.25">
      <c r="B51" s="61" t="s">
        <v>1116</v>
      </c>
      <c r="C51" s="63" t="s">
        <v>1117</v>
      </c>
      <c r="D51" s="60" t="s">
        <v>1118</v>
      </c>
      <c r="E51" s="62" t="s">
        <v>1119</v>
      </c>
      <c r="F51" s="62"/>
      <c r="G51" s="62"/>
      <c r="H51" s="62"/>
      <c r="I51" s="62"/>
      <c r="J51" s="62"/>
    </row>
    <row r="52" spans="2:10" ht="51.75" thickBot="1" x14ac:dyDescent="0.25">
      <c r="B52" s="61" t="s">
        <v>1120</v>
      </c>
      <c r="C52" s="63" t="s">
        <v>1121</v>
      </c>
      <c r="D52" s="60" t="s">
        <v>1122</v>
      </c>
      <c r="E52" s="62" t="s">
        <v>1123</v>
      </c>
      <c r="F52" s="62"/>
      <c r="G52" s="62"/>
      <c r="H52" s="62"/>
      <c r="I52" s="62"/>
      <c r="J52" s="62"/>
    </row>
    <row r="53" spans="2:10" ht="64.5" thickBot="1" x14ac:dyDescent="0.25">
      <c r="B53" s="61" t="s">
        <v>1124</v>
      </c>
      <c r="C53" s="63" t="s">
        <v>1125</v>
      </c>
      <c r="D53" s="60" t="s">
        <v>1126</v>
      </c>
      <c r="E53" s="62" t="s">
        <v>1127</v>
      </c>
      <c r="F53" s="62"/>
      <c r="G53" s="62"/>
      <c r="H53" s="62"/>
      <c r="I53" s="62"/>
      <c r="J53" s="62"/>
    </row>
    <row r="54" spans="2:10" ht="64.5" thickBot="1" x14ac:dyDescent="0.25">
      <c r="B54" s="61" t="s">
        <v>1128</v>
      </c>
      <c r="C54" s="63" t="s">
        <v>1129</v>
      </c>
      <c r="D54" s="60" t="s">
        <v>1130</v>
      </c>
      <c r="E54" s="62" t="s">
        <v>1131</v>
      </c>
      <c r="F54" s="62"/>
      <c r="G54" s="62"/>
      <c r="H54" s="62"/>
      <c r="I54" s="62"/>
      <c r="J54" s="62"/>
    </row>
    <row r="55" spans="2:10" ht="64.5" thickBot="1" x14ac:dyDescent="0.25">
      <c r="B55" s="61" t="s">
        <v>1132</v>
      </c>
      <c r="C55" s="63" t="s">
        <v>1133</v>
      </c>
      <c r="D55" s="60" t="s">
        <v>1134</v>
      </c>
      <c r="E55" s="62" t="s">
        <v>1135</v>
      </c>
      <c r="F55" s="62"/>
      <c r="G55" s="62"/>
      <c r="H55" s="62"/>
      <c r="I55" s="62"/>
      <c r="J55" s="62"/>
    </row>
    <row r="56" spans="2:10" ht="51.75" thickBot="1" x14ac:dyDescent="0.25">
      <c r="B56" s="61" t="s">
        <v>1136</v>
      </c>
      <c r="C56" s="63" t="s">
        <v>1137</v>
      </c>
      <c r="D56" s="60" t="s">
        <v>1138</v>
      </c>
      <c r="E56" s="62" t="s">
        <v>1139</v>
      </c>
      <c r="F56" s="62"/>
      <c r="G56" s="62"/>
      <c r="H56" s="62"/>
      <c r="I56" s="62"/>
      <c r="J56" s="62"/>
    </row>
    <row r="57" spans="2:10" ht="94.5" customHeight="1" x14ac:dyDescent="0.2">
      <c r="B57" s="191" t="s">
        <v>1140</v>
      </c>
      <c r="C57" s="64" t="s">
        <v>1141</v>
      </c>
      <c r="D57" s="187" t="s">
        <v>1142</v>
      </c>
      <c r="E57" s="189">
        <v>967</v>
      </c>
      <c r="F57" s="189"/>
      <c r="G57" s="189"/>
      <c r="H57" s="189"/>
      <c r="I57" s="189"/>
      <c r="J57" s="189"/>
    </row>
    <row r="58" spans="2:10" ht="13.5" thickBot="1" x14ac:dyDescent="0.25">
      <c r="B58" s="192"/>
      <c r="C58" s="63" t="s">
        <v>1036</v>
      </c>
      <c r="D58" s="188"/>
      <c r="E58" s="190"/>
      <c r="F58" s="190"/>
      <c r="G58" s="190"/>
      <c r="H58" s="190"/>
      <c r="I58" s="190"/>
      <c r="J58" s="190"/>
    </row>
    <row r="59" spans="2:10" ht="63.75" x14ac:dyDescent="0.2">
      <c r="B59" s="191" t="s">
        <v>1143</v>
      </c>
      <c r="C59" s="64" t="s">
        <v>1144</v>
      </c>
      <c r="D59" s="187" t="s">
        <v>1145</v>
      </c>
      <c r="E59" s="189">
        <v>1007</v>
      </c>
      <c r="F59" s="189"/>
      <c r="G59" s="189"/>
      <c r="H59" s="189"/>
      <c r="I59" s="189"/>
      <c r="J59" s="189"/>
    </row>
    <row r="60" spans="2:10" ht="13.5" thickBot="1" x14ac:dyDescent="0.25">
      <c r="B60" s="192"/>
      <c r="C60" s="63" t="s">
        <v>1036</v>
      </c>
      <c r="D60" s="188"/>
      <c r="E60" s="190"/>
      <c r="F60" s="190"/>
      <c r="G60" s="190"/>
      <c r="H60" s="190"/>
      <c r="I60" s="190"/>
      <c r="J60" s="190"/>
    </row>
    <row r="61" spans="2:10" ht="38.25" x14ac:dyDescent="0.2">
      <c r="B61" s="191" t="s">
        <v>1146</v>
      </c>
      <c r="C61" s="64" t="s">
        <v>906</v>
      </c>
      <c r="D61" s="187" t="s">
        <v>1147</v>
      </c>
      <c r="E61" s="189">
        <v>805</v>
      </c>
      <c r="F61" s="189"/>
      <c r="G61" s="189"/>
      <c r="H61" s="189"/>
      <c r="I61" s="189"/>
      <c r="J61" s="189"/>
    </row>
    <row r="62" spans="2:10" ht="13.5" thickBot="1" x14ac:dyDescent="0.25">
      <c r="B62" s="192"/>
      <c r="C62" s="63" t="s">
        <v>1036</v>
      </c>
      <c r="D62" s="188"/>
      <c r="E62" s="190"/>
      <c r="F62" s="190"/>
      <c r="G62" s="190"/>
      <c r="H62" s="190"/>
      <c r="I62" s="190"/>
      <c r="J62" s="190"/>
    </row>
    <row r="63" spans="2:10" ht="38.25" x14ac:dyDescent="0.2">
      <c r="B63" s="191" t="s">
        <v>1148</v>
      </c>
      <c r="C63" s="64" t="s">
        <v>909</v>
      </c>
      <c r="D63" s="187" t="s">
        <v>1149</v>
      </c>
      <c r="E63" s="189">
        <v>805</v>
      </c>
      <c r="F63" s="189"/>
      <c r="G63" s="189"/>
      <c r="H63" s="189"/>
      <c r="I63" s="189"/>
      <c r="J63" s="189"/>
    </row>
    <row r="64" spans="2:10" ht="13.5" thickBot="1" x14ac:dyDescent="0.25">
      <c r="B64" s="192"/>
      <c r="C64" s="63" t="s">
        <v>1036</v>
      </c>
      <c r="D64" s="188"/>
      <c r="E64" s="190"/>
      <c r="F64" s="190"/>
      <c r="G64" s="190"/>
      <c r="H64" s="190"/>
      <c r="I64" s="190"/>
      <c r="J64" s="190"/>
    </row>
    <row r="65" spans="2:10" ht="63.75" x14ac:dyDescent="0.2">
      <c r="B65" s="191" t="s">
        <v>1150</v>
      </c>
      <c r="C65" s="64" t="s">
        <v>912</v>
      </c>
      <c r="D65" s="187" t="s">
        <v>1151</v>
      </c>
      <c r="E65" s="185" t="s">
        <v>1612</v>
      </c>
      <c r="F65" s="185"/>
      <c r="G65" s="185"/>
      <c r="H65" s="185"/>
      <c r="I65" s="185"/>
      <c r="J65" s="185"/>
    </row>
    <row r="66" spans="2:10" ht="13.5" thickBot="1" x14ac:dyDescent="0.25">
      <c r="B66" s="192"/>
      <c r="C66" s="63" t="s">
        <v>1036</v>
      </c>
      <c r="D66" s="188"/>
      <c r="E66" s="186"/>
      <c r="F66" s="186"/>
      <c r="G66" s="186"/>
      <c r="H66" s="186"/>
      <c r="I66" s="186"/>
      <c r="J66" s="186"/>
    </row>
    <row r="67" spans="2:10" ht="25.5" x14ac:dyDescent="0.2">
      <c r="B67" s="191" t="s">
        <v>1152</v>
      </c>
      <c r="C67" s="64" t="s">
        <v>1153</v>
      </c>
      <c r="D67" s="187" t="s">
        <v>1154</v>
      </c>
      <c r="E67" s="189">
        <v>867</v>
      </c>
      <c r="F67" s="189"/>
      <c r="G67" s="189"/>
      <c r="H67" s="189"/>
      <c r="I67" s="189"/>
      <c r="J67" s="189"/>
    </row>
    <row r="68" spans="2:10" ht="13.5" thickBot="1" x14ac:dyDescent="0.25">
      <c r="B68" s="192"/>
      <c r="C68" s="63" t="s">
        <v>1036</v>
      </c>
      <c r="D68" s="188"/>
      <c r="E68" s="190"/>
      <c r="F68" s="190"/>
      <c r="G68" s="190"/>
      <c r="H68" s="190"/>
      <c r="I68" s="190"/>
      <c r="J68" s="190"/>
    </row>
    <row r="69" spans="2:10" ht="25.5" x14ac:dyDescent="0.2">
      <c r="B69" s="191" t="s">
        <v>1155</v>
      </c>
      <c r="C69" s="64" t="s">
        <v>1156</v>
      </c>
      <c r="D69" s="187" t="s">
        <v>1157</v>
      </c>
      <c r="E69" s="189">
        <v>975</v>
      </c>
      <c r="F69" s="189"/>
      <c r="G69" s="189"/>
      <c r="H69" s="189"/>
      <c r="I69" s="189"/>
      <c r="J69" s="189"/>
    </row>
    <row r="70" spans="2:10" ht="13.5" thickBot="1" x14ac:dyDescent="0.25">
      <c r="B70" s="192"/>
      <c r="C70" s="63" t="s">
        <v>1036</v>
      </c>
      <c r="D70" s="188"/>
      <c r="E70" s="190"/>
      <c r="F70" s="190"/>
      <c r="G70" s="190"/>
      <c r="H70" s="190"/>
      <c r="I70" s="190"/>
      <c r="J70" s="190"/>
    </row>
    <row r="71" spans="2:10" ht="38.25" x14ac:dyDescent="0.2">
      <c r="B71" s="191" t="s">
        <v>1158</v>
      </c>
      <c r="C71" s="64" t="s">
        <v>1159</v>
      </c>
      <c r="D71" s="187" t="s">
        <v>1160</v>
      </c>
      <c r="E71" s="189">
        <v>1181</v>
      </c>
      <c r="F71" s="189"/>
      <c r="G71" s="189"/>
      <c r="H71" s="189"/>
      <c r="I71" s="189"/>
      <c r="J71" s="189"/>
    </row>
    <row r="72" spans="2:10" ht="13.5" thickBot="1" x14ac:dyDescent="0.25">
      <c r="B72" s="192"/>
      <c r="C72" s="63" t="s">
        <v>1036</v>
      </c>
      <c r="D72" s="188"/>
      <c r="E72" s="190"/>
      <c r="F72" s="190"/>
      <c r="G72" s="190"/>
      <c r="H72" s="190"/>
      <c r="I72" s="190"/>
      <c r="J72" s="190"/>
    </row>
    <row r="73" spans="2:10" ht="110.25" customHeight="1" x14ac:dyDescent="0.2">
      <c r="B73" s="191" t="s">
        <v>1161</v>
      </c>
      <c r="C73" s="191" t="s">
        <v>1162</v>
      </c>
      <c r="D73" s="187" t="s">
        <v>1163</v>
      </c>
      <c r="E73" s="185" t="s">
        <v>1164</v>
      </c>
      <c r="F73" s="185"/>
      <c r="G73" s="185"/>
      <c r="H73" s="185"/>
      <c r="I73" s="185"/>
      <c r="J73" s="185"/>
    </row>
    <row r="74" spans="2:10" ht="13.5" thickBot="1" x14ac:dyDescent="0.25">
      <c r="B74" s="192"/>
      <c r="C74" s="192"/>
      <c r="D74" s="188"/>
      <c r="E74" s="186"/>
      <c r="F74" s="186"/>
      <c r="G74" s="186"/>
      <c r="H74" s="186"/>
      <c r="I74" s="186"/>
      <c r="J74" s="186"/>
    </row>
    <row r="75" spans="2:10" ht="51" x14ac:dyDescent="0.2">
      <c r="B75" s="191" t="s">
        <v>1165</v>
      </c>
      <c r="C75" s="64" t="s">
        <v>1613</v>
      </c>
      <c r="D75" s="187" t="s">
        <v>1166</v>
      </c>
      <c r="E75" s="189">
        <v>843</v>
      </c>
      <c r="F75" s="189"/>
      <c r="G75" s="189"/>
      <c r="H75" s="189"/>
      <c r="I75" s="189"/>
      <c r="J75" s="189"/>
    </row>
    <row r="76" spans="2:10" ht="13.5" thickBot="1" x14ac:dyDescent="0.25">
      <c r="B76" s="192"/>
      <c r="C76" s="63" t="s">
        <v>1036</v>
      </c>
      <c r="D76" s="188"/>
      <c r="E76" s="190"/>
      <c r="F76" s="190"/>
      <c r="G76" s="190"/>
      <c r="H76" s="190"/>
      <c r="I76" s="190"/>
      <c r="J76" s="190"/>
    </row>
    <row r="77" spans="2:10" ht="51" x14ac:dyDescent="0.2">
      <c r="B77" s="191" t="s">
        <v>1167</v>
      </c>
      <c r="C77" s="64" t="s">
        <v>1614</v>
      </c>
      <c r="D77" s="187" t="s">
        <v>1166</v>
      </c>
      <c r="E77" s="189">
        <v>843</v>
      </c>
      <c r="F77" s="189"/>
      <c r="G77" s="189"/>
      <c r="H77" s="189"/>
      <c r="I77" s="189"/>
      <c r="J77" s="189"/>
    </row>
    <row r="78" spans="2:10" ht="13.5" thickBot="1" x14ac:dyDescent="0.25">
      <c r="B78" s="192"/>
      <c r="C78" s="63" t="s">
        <v>1036</v>
      </c>
      <c r="D78" s="188"/>
      <c r="E78" s="190"/>
      <c r="F78" s="190"/>
      <c r="G78" s="190"/>
      <c r="H78" s="190"/>
      <c r="I78" s="190"/>
      <c r="J78" s="190"/>
    </row>
    <row r="79" spans="2:10" ht="38.25" x14ac:dyDescent="0.2">
      <c r="B79" s="191" t="s">
        <v>1168</v>
      </c>
      <c r="C79" s="64" t="s">
        <v>1169</v>
      </c>
      <c r="D79" s="59" t="s">
        <v>1173</v>
      </c>
      <c r="E79" s="189">
        <v>643</v>
      </c>
      <c r="F79" s="189"/>
      <c r="G79" s="189"/>
      <c r="H79" s="189"/>
      <c r="I79" s="189"/>
      <c r="J79" s="189"/>
    </row>
    <row r="80" spans="2:10" x14ac:dyDescent="0.2">
      <c r="B80" s="193"/>
      <c r="C80" s="65"/>
      <c r="D80" s="59" t="s">
        <v>1174</v>
      </c>
      <c r="E80" s="194"/>
      <c r="F80" s="194"/>
      <c r="G80" s="194"/>
      <c r="H80" s="194"/>
      <c r="I80" s="194"/>
      <c r="J80" s="194"/>
    </row>
    <row r="81" spans="2:10" x14ac:dyDescent="0.2">
      <c r="B81" s="193"/>
      <c r="C81" s="64" t="s">
        <v>1170</v>
      </c>
      <c r="D81" s="65"/>
      <c r="E81" s="194"/>
      <c r="F81" s="194"/>
      <c r="G81" s="194"/>
      <c r="H81" s="194"/>
      <c r="I81" s="194"/>
      <c r="J81" s="194"/>
    </row>
    <row r="82" spans="2:10" x14ac:dyDescent="0.2">
      <c r="B82" s="193"/>
      <c r="C82" s="65"/>
      <c r="D82" s="65"/>
      <c r="E82" s="194"/>
      <c r="F82" s="194"/>
      <c r="G82" s="194"/>
      <c r="H82" s="194"/>
      <c r="I82" s="194"/>
      <c r="J82" s="194"/>
    </row>
    <row r="83" spans="2:10" x14ac:dyDescent="0.2">
      <c r="B83" s="193"/>
      <c r="C83" s="64" t="s">
        <v>1171</v>
      </c>
      <c r="D83" s="65"/>
      <c r="E83" s="194"/>
      <c r="F83" s="194"/>
      <c r="G83" s="194"/>
      <c r="H83" s="194"/>
      <c r="I83" s="194"/>
      <c r="J83" s="194"/>
    </row>
    <row r="84" spans="2:10" x14ac:dyDescent="0.2">
      <c r="B84" s="193"/>
      <c r="C84" s="65"/>
      <c r="D84" s="65"/>
      <c r="E84" s="194"/>
      <c r="F84" s="194"/>
      <c r="G84" s="194"/>
      <c r="H84" s="194"/>
      <c r="I84" s="194"/>
      <c r="J84" s="194"/>
    </row>
    <row r="85" spans="2:10" x14ac:dyDescent="0.2">
      <c r="B85" s="193"/>
      <c r="C85" s="64" t="s">
        <v>1172</v>
      </c>
      <c r="D85" s="65"/>
      <c r="E85" s="194"/>
      <c r="F85" s="194"/>
      <c r="G85" s="194"/>
      <c r="H85" s="194"/>
      <c r="I85" s="194"/>
      <c r="J85" s="194"/>
    </row>
    <row r="86" spans="2:10" x14ac:dyDescent="0.2">
      <c r="B86" s="193"/>
      <c r="C86" s="65"/>
      <c r="D86" s="65"/>
      <c r="E86" s="194"/>
      <c r="F86" s="194"/>
      <c r="G86" s="194"/>
      <c r="H86" s="194"/>
      <c r="I86" s="194"/>
      <c r="J86" s="194"/>
    </row>
    <row r="87" spans="2:10" ht="13.5" thickBot="1" x14ac:dyDescent="0.25">
      <c r="B87" s="192"/>
      <c r="C87" s="63" t="s">
        <v>1036</v>
      </c>
      <c r="D87" s="66"/>
      <c r="E87" s="190"/>
      <c r="F87" s="190"/>
      <c r="G87" s="190"/>
      <c r="H87" s="190"/>
      <c r="I87" s="190"/>
      <c r="J87" s="190"/>
    </row>
    <row r="88" spans="2:10" ht="38.25" x14ac:dyDescent="0.2">
      <c r="B88" s="191" t="s">
        <v>1175</v>
      </c>
      <c r="C88" s="64" t="s">
        <v>1169</v>
      </c>
      <c r="D88" s="59" t="s">
        <v>1177</v>
      </c>
      <c r="E88" s="189">
        <v>643</v>
      </c>
      <c r="F88" s="189"/>
      <c r="G88" s="189"/>
      <c r="H88" s="189"/>
      <c r="I88" s="189"/>
      <c r="J88" s="189"/>
    </row>
    <row r="89" spans="2:10" x14ac:dyDescent="0.2">
      <c r="B89" s="193"/>
      <c r="C89" s="64" t="s">
        <v>1170</v>
      </c>
      <c r="D89" s="59" t="s">
        <v>1178</v>
      </c>
      <c r="E89" s="194"/>
      <c r="F89" s="194"/>
      <c r="G89" s="194"/>
      <c r="H89" s="194"/>
      <c r="I89" s="194"/>
      <c r="J89" s="194"/>
    </row>
    <row r="90" spans="2:10" x14ac:dyDescent="0.2">
      <c r="B90" s="193"/>
      <c r="C90" s="64" t="s">
        <v>1171</v>
      </c>
      <c r="D90" s="65"/>
      <c r="E90" s="194"/>
      <c r="F90" s="194"/>
      <c r="G90" s="194"/>
      <c r="H90" s="194"/>
      <c r="I90" s="194"/>
      <c r="J90" s="194"/>
    </row>
    <row r="91" spans="2:10" x14ac:dyDescent="0.2">
      <c r="B91" s="193"/>
      <c r="C91" s="64" t="s">
        <v>1176</v>
      </c>
      <c r="D91" s="65"/>
      <c r="E91" s="194"/>
      <c r="F91" s="194"/>
      <c r="G91" s="194"/>
      <c r="H91" s="194"/>
      <c r="I91" s="194"/>
      <c r="J91" s="194"/>
    </row>
    <row r="92" spans="2:10" ht="13.5" thickBot="1" x14ac:dyDescent="0.25">
      <c r="B92" s="192"/>
      <c r="C92" s="63" t="s">
        <v>1036</v>
      </c>
      <c r="D92" s="66"/>
      <c r="E92" s="190"/>
      <c r="F92" s="190"/>
      <c r="G92" s="190"/>
      <c r="H92" s="190"/>
      <c r="I92" s="190"/>
      <c r="J92" s="190"/>
    </row>
    <row r="93" spans="2:10" ht="38.25" x14ac:dyDescent="0.2">
      <c r="B93" s="191" t="s">
        <v>1179</v>
      </c>
      <c r="C93" s="64" t="s">
        <v>1169</v>
      </c>
      <c r="D93" s="59" t="s">
        <v>1177</v>
      </c>
      <c r="E93" s="189">
        <v>643</v>
      </c>
      <c r="F93" s="189"/>
      <c r="G93" s="189"/>
      <c r="H93" s="189"/>
      <c r="I93" s="189"/>
      <c r="J93" s="189"/>
    </row>
    <row r="94" spans="2:10" x14ac:dyDescent="0.2">
      <c r="B94" s="193"/>
      <c r="C94" s="64" t="s">
        <v>1170</v>
      </c>
      <c r="D94" s="59" t="s">
        <v>1182</v>
      </c>
      <c r="E94" s="194"/>
      <c r="F94" s="194"/>
      <c r="G94" s="194"/>
      <c r="H94" s="194"/>
      <c r="I94" s="194"/>
      <c r="J94" s="194"/>
    </row>
    <row r="95" spans="2:10" x14ac:dyDescent="0.2">
      <c r="B95" s="193"/>
      <c r="C95" s="64" t="s">
        <v>1180</v>
      </c>
      <c r="D95" s="65"/>
      <c r="E95" s="194"/>
      <c r="F95" s="194"/>
      <c r="G95" s="194"/>
      <c r="H95" s="194"/>
      <c r="I95" s="194"/>
      <c r="J95" s="194"/>
    </row>
    <row r="96" spans="2:10" x14ac:dyDescent="0.2">
      <c r="B96" s="193"/>
      <c r="C96" s="64" t="s">
        <v>1181</v>
      </c>
      <c r="D96" s="65"/>
      <c r="E96" s="194"/>
      <c r="F96" s="194"/>
      <c r="G96" s="194"/>
      <c r="H96" s="194"/>
      <c r="I96" s="194"/>
      <c r="J96" s="194"/>
    </row>
    <row r="97" spans="2:10" ht="13.5" thickBot="1" x14ac:dyDescent="0.25">
      <c r="B97" s="192"/>
      <c r="C97" s="63" t="s">
        <v>1036</v>
      </c>
      <c r="D97" s="66"/>
      <c r="E97" s="190"/>
      <c r="F97" s="190"/>
      <c r="G97" s="190"/>
      <c r="H97" s="190"/>
      <c r="I97" s="190"/>
      <c r="J97" s="190"/>
    </row>
    <row r="98" spans="2:10" ht="38.25" x14ac:dyDescent="0.2">
      <c r="B98" s="191" t="s">
        <v>1183</v>
      </c>
      <c r="C98" s="64" t="s">
        <v>1169</v>
      </c>
      <c r="D98" s="59" t="s">
        <v>1177</v>
      </c>
      <c r="E98" s="189">
        <v>643</v>
      </c>
      <c r="F98" s="189"/>
      <c r="G98" s="189"/>
      <c r="H98" s="189"/>
      <c r="I98" s="189"/>
      <c r="J98" s="189"/>
    </row>
    <row r="99" spans="2:10" ht="25.5" x14ac:dyDescent="0.2">
      <c r="B99" s="193"/>
      <c r="C99" s="64" t="s">
        <v>1184</v>
      </c>
      <c r="D99" s="59" t="s">
        <v>1182</v>
      </c>
      <c r="E99" s="194"/>
      <c r="F99" s="194"/>
      <c r="G99" s="194"/>
      <c r="H99" s="194"/>
      <c r="I99" s="194"/>
      <c r="J99" s="194"/>
    </row>
    <row r="100" spans="2:10" x14ac:dyDescent="0.2">
      <c r="B100" s="193"/>
      <c r="C100" s="64" t="s">
        <v>1176</v>
      </c>
      <c r="D100" s="65"/>
      <c r="E100" s="194"/>
      <c r="F100" s="194"/>
      <c r="G100" s="194"/>
      <c r="H100" s="194"/>
      <c r="I100" s="194"/>
      <c r="J100" s="194"/>
    </row>
    <row r="101" spans="2:10" ht="13.5" thickBot="1" x14ac:dyDescent="0.25">
      <c r="B101" s="192"/>
      <c r="C101" s="63" t="s">
        <v>1036</v>
      </c>
      <c r="D101" s="66"/>
      <c r="E101" s="190"/>
      <c r="F101" s="190"/>
      <c r="G101" s="190"/>
      <c r="H101" s="190"/>
      <c r="I101" s="190"/>
      <c r="J101" s="190"/>
    </row>
    <row r="102" spans="2:10" ht="38.25" x14ac:dyDescent="0.2">
      <c r="B102" s="191" t="s">
        <v>1185</v>
      </c>
      <c r="C102" s="64" t="s">
        <v>1169</v>
      </c>
      <c r="D102" s="59" t="s">
        <v>1177</v>
      </c>
      <c r="E102" s="189">
        <v>493</v>
      </c>
      <c r="F102" s="189"/>
      <c r="G102" s="189"/>
      <c r="H102" s="189"/>
      <c r="I102" s="189"/>
      <c r="J102" s="189"/>
    </row>
    <row r="103" spans="2:10" ht="25.5" x14ac:dyDescent="0.2">
      <c r="B103" s="193"/>
      <c r="C103" s="64" t="s">
        <v>1186</v>
      </c>
      <c r="D103" s="59" t="s">
        <v>1190</v>
      </c>
      <c r="E103" s="194"/>
      <c r="F103" s="194"/>
      <c r="G103" s="194"/>
      <c r="H103" s="194"/>
      <c r="I103" s="194"/>
      <c r="J103" s="194"/>
    </row>
    <row r="104" spans="2:10" x14ac:dyDescent="0.2">
      <c r="B104" s="193"/>
      <c r="C104" s="64" t="s">
        <v>1187</v>
      </c>
      <c r="D104" s="65"/>
      <c r="E104" s="194"/>
      <c r="F104" s="194"/>
      <c r="G104" s="194"/>
      <c r="H104" s="194"/>
      <c r="I104" s="194"/>
      <c r="J104" s="194"/>
    </row>
    <row r="105" spans="2:10" x14ac:dyDescent="0.2">
      <c r="B105" s="193"/>
      <c r="C105" s="64" t="s">
        <v>1188</v>
      </c>
      <c r="D105" s="65"/>
      <c r="E105" s="194"/>
      <c r="F105" s="194"/>
      <c r="G105" s="194"/>
      <c r="H105" s="194"/>
      <c r="I105" s="194"/>
      <c r="J105" s="194"/>
    </row>
    <row r="106" spans="2:10" x14ac:dyDescent="0.2">
      <c r="B106" s="193"/>
      <c r="C106" s="64" t="s">
        <v>1189</v>
      </c>
      <c r="D106" s="65"/>
      <c r="E106" s="194"/>
      <c r="F106" s="194"/>
      <c r="G106" s="194"/>
      <c r="H106" s="194"/>
      <c r="I106" s="194"/>
      <c r="J106" s="194"/>
    </row>
    <row r="107" spans="2:10" ht="13.5" thickBot="1" x14ac:dyDescent="0.25">
      <c r="B107" s="192"/>
      <c r="C107" s="63" t="s">
        <v>1036</v>
      </c>
      <c r="D107" s="66"/>
      <c r="E107" s="190"/>
      <c r="F107" s="190"/>
      <c r="G107" s="190"/>
      <c r="H107" s="190"/>
      <c r="I107" s="190"/>
      <c r="J107" s="190"/>
    </row>
    <row r="108" spans="2:10" ht="38.25" x14ac:dyDescent="0.2">
      <c r="B108" s="191" t="s">
        <v>1191</v>
      </c>
      <c r="C108" s="64" t="s">
        <v>1169</v>
      </c>
      <c r="D108" s="59" t="s">
        <v>1177</v>
      </c>
      <c r="E108" s="189">
        <v>493</v>
      </c>
      <c r="F108" s="189"/>
      <c r="G108" s="189"/>
      <c r="H108" s="189"/>
      <c r="I108" s="189"/>
      <c r="J108" s="189"/>
    </row>
    <row r="109" spans="2:10" ht="25.5" x14ac:dyDescent="0.2">
      <c r="B109" s="193"/>
      <c r="C109" s="64" t="s">
        <v>1186</v>
      </c>
      <c r="D109" s="59" t="s">
        <v>1190</v>
      </c>
      <c r="E109" s="194"/>
      <c r="F109" s="194"/>
      <c r="G109" s="194"/>
      <c r="H109" s="194"/>
      <c r="I109" s="194"/>
      <c r="J109" s="194"/>
    </row>
    <row r="110" spans="2:10" x14ac:dyDescent="0.2">
      <c r="B110" s="193"/>
      <c r="C110" s="64" t="s">
        <v>1192</v>
      </c>
      <c r="D110" s="65"/>
      <c r="E110" s="194"/>
      <c r="F110" s="194"/>
      <c r="G110" s="194"/>
      <c r="H110" s="194"/>
      <c r="I110" s="194"/>
      <c r="J110" s="194"/>
    </row>
    <row r="111" spans="2:10" x14ac:dyDescent="0.2">
      <c r="B111" s="193"/>
      <c r="C111" s="64" t="s">
        <v>1193</v>
      </c>
      <c r="D111" s="65"/>
      <c r="E111" s="194"/>
      <c r="F111" s="194"/>
      <c r="G111" s="194"/>
      <c r="H111" s="194"/>
      <c r="I111" s="194"/>
      <c r="J111" s="194"/>
    </row>
    <row r="112" spans="2:10" x14ac:dyDescent="0.2">
      <c r="B112" s="193"/>
      <c r="C112" s="64" t="s">
        <v>1194</v>
      </c>
      <c r="D112" s="65"/>
      <c r="E112" s="194"/>
      <c r="F112" s="194"/>
      <c r="G112" s="194"/>
      <c r="H112" s="194"/>
      <c r="I112" s="194"/>
      <c r="J112" s="194"/>
    </row>
    <row r="113" spans="2:10" ht="13.5" thickBot="1" x14ac:dyDescent="0.25">
      <c r="B113" s="192"/>
      <c r="C113" s="63" t="s">
        <v>1036</v>
      </c>
      <c r="D113" s="66"/>
      <c r="E113" s="190"/>
      <c r="F113" s="190"/>
      <c r="G113" s="190"/>
      <c r="H113" s="190"/>
      <c r="I113" s="190"/>
      <c r="J113" s="190"/>
    </row>
    <row r="114" spans="2:10" ht="38.25" x14ac:dyDescent="0.2">
      <c r="B114" s="191" t="s">
        <v>1195</v>
      </c>
      <c r="C114" s="64" t="s">
        <v>1169</v>
      </c>
      <c r="D114" s="59" t="s">
        <v>1177</v>
      </c>
      <c r="E114" s="189">
        <v>343</v>
      </c>
      <c r="F114" s="189"/>
      <c r="G114" s="189"/>
      <c r="H114" s="189"/>
      <c r="I114" s="189"/>
      <c r="J114" s="189"/>
    </row>
    <row r="115" spans="2:10" ht="25.5" x14ac:dyDescent="0.2">
      <c r="B115" s="193"/>
      <c r="C115" s="64" t="s">
        <v>1196</v>
      </c>
      <c r="D115" s="59" t="s">
        <v>1198</v>
      </c>
      <c r="E115" s="194"/>
      <c r="F115" s="194"/>
      <c r="G115" s="194"/>
      <c r="H115" s="194"/>
      <c r="I115" s="194"/>
      <c r="J115" s="194"/>
    </row>
    <row r="116" spans="2:10" x14ac:dyDescent="0.2">
      <c r="B116" s="193"/>
      <c r="C116" s="64" t="s">
        <v>1197</v>
      </c>
      <c r="D116" s="65"/>
      <c r="E116" s="194"/>
      <c r="F116" s="194"/>
      <c r="G116" s="194"/>
      <c r="H116" s="194"/>
      <c r="I116" s="194"/>
      <c r="J116" s="194"/>
    </row>
    <row r="117" spans="2:10" x14ac:dyDescent="0.2">
      <c r="B117" s="193"/>
      <c r="C117" s="64" t="s">
        <v>1189</v>
      </c>
      <c r="D117" s="65"/>
      <c r="E117" s="194"/>
      <c r="F117" s="194"/>
      <c r="G117" s="194"/>
      <c r="H117" s="194"/>
      <c r="I117" s="194"/>
      <c r="J117" s="194"/>
    </row>
    <row r="118" spans="2:10" ht="13.5" thickBot="1" x14ac:dyDescent="0.25">
      <c r="B118" s="192"/>
      <c r="C118" s="63" t="s">
        <v>1036</v>
      </c>
      <c r="D118" s="66"/>
      <c r="E118" s="190"/>
      <c r="F118" s="190"/>
      <c r="G118" s="190"/>
      <c r="H118" s="190"/>
      <c r="I118" s="190"/>
      <c r="J118" s="190"/>
    </row>
    <row r="119" spans="2:10" ht="38.25" x14ac:dyDescent="0.2">
      <c r="B119" s="191" t="s">
        <v>1199</v>
      </c>
      <c r="C119" s="64" t="s">
        <v>1169</v>
      </c>
      <c r="D119" s="59" t="s">
        <v>1177</v>
      </c>
      <c r="E119" s="189">
        <v>343</v>
      </c>
      <c r="F119" s="189"/>
      <c r="G119" s="189"/>
      <c r="H119" s="189"/>
      <c r="I119" s="189"/>
      <c r="J119" s="189"/>
    </row>
    <row r="120" spans="2:10" ht="25.5" x14ac:dyDescent="0.2">
      <c r="B120" s="193"/>
      <c r="C120" s="64" t="s">
        <v>1196</v>
      </c>
      <c r="D120" s="59" t="s">
        <v>1198</v>
      </c>
      <c r="E120" s="194"/>
      <c r="F120" s="194"/>
      <c r="G120" s="194"/>
      <c r="H120" s="194"/>
      <c r="I120" s="194"/>
      <c r="J120" s="194"/>
    </row>
    <row r="121" spans="2:10" x14ac:dyDescent="0.2">
      <c r="B121" s="193"/>
      <c r="C121" s="64" t="s">
        <v>1197</v>
      </c>
      <c r="D121" s="65"/>
      <c r="E121" s="194"/>
      <c r="F121" s="194"/>
      <c r="G121" s="194"/>
      <c r="H121" s="194"/>
      <c r="I121" s="194"/>
      <c r="J121" s="194"/>
    </row>
    <row r="122" spans="2:10" x14ac:dyDescent="0.2">
      <c r="B122" s="193"/>
      <c r="C122" s="64" t="s">
        <v>1194</v>
      </c>
      <c r="D122" s="65"/>
      <c r="E122" s="194"/>
      <c r="F122" s="194"/>
      <c r="G122" s="194"/>
      <c r="H122" s="194"/>
      <c r="I122" s="194"/>
      <c r="J122" s="194"/>
    </row>
    <row r="123" spans="2:10" ht="13.5" thickBot="1" x14ac:dyDescent="0.25">
      <c r="B123" s="192"/>
      <c r="C123" s="63" t="s">
        <v>1036</v>
      </c>
      <c r="D123" s="66"/>
      <c r="E123" s="190"/>
      <c r="F123" s="190"/>
      <c r="G123" s="190"/>
      <c r="H123" s="190"/>
      <c r="I123" s="190"/>
      <c r="J123" s="190"/>
    </row>
    <row r="124" spans="2:10" ht="38.25" x14ac:dyDescent="0.2">
      <c r="B124" s="191" t="s">
        <v>1200</v>
      </c>
      <c r="C124" s="64" t="s">
        <v>1169</v>
      </c>
      <c r="D124" s="59" t="s">
        <v>1177</v>
      </c>
      <c r="E124" s="189">
        <v>193</v>
      </c>
      <c r="F124" s="189"/>
      <c r="G124" s="189"/>
      <c r="H124" s="189"/>
      <c r="I124" s="189"/>
      <c r="J124" s="189"/>
    </row>
    <row r="125" spans="2:10" ht="25.5" x14ac:dyDescent="0.2">
      <c r="B125" s="193"/>
      <c r="C125" s="64" t="s">
        <v>1201</v>
      </c>
      <c r="D125" s="59" t="s">
        <v>1203</v>
      </c>
      <c r="E125" s="194"/>
      <c r="F125" s="194"/>
      <c r="G125" s="194"/>
      <c r="H125" s="194"/>
      <c r="I125" s="194"/>
      <c r="J125" s="194"/>
    </row>
    <row r="126" spans="2:10" x14ac:dyDescent="0.2">
      <c r="B126" s="193"/>
      <c r="C126" s="64" t="s">
        <v>1202</v>
      </c>
      <c r="D126" s="65"/>
      <c r="E126" s="194"/>
      <c r="F126" s="194"/>
      <c r="G126" s="194"/>
      <c r="H126" s="194"/>
      <c r="I126" s="194"/>
      <c r="J126" s="194"/>
    </row>
    <row r="127" spans="2:10" ht="13.5" thickBot="1" x14ac:dyDescent="0.25">
      <c r="B127" s="192"/>
      <c r="C127" s="63" t="s">
        <v>1036</v>
      </c>
      <c r="D127" s="66"/>
      <c r="E127" s="190"/>
      <c r="F127" s="190"/>
      <c r="G127" s="190"/>
      <c r="H127" s="190"/>
      <c r="I127" s="190"/>
      <c r="J127" s="190"/>
    </row>
    <row r="128" spans="2:10" ht="38.25" x14ac:dyDescent="0.2">
      <c r="B128" s="191" t="s">
        <v>1204</v>
      </c>
      <c r="C128" s="64" t="s">
        <v>1169</v>
      </c>
      <c r="D128" s="59" t="s">
        <v>1177</v>
      </c>
      <c r="E128" s="189">
        <v>193</v>
      </c>
      <c r="F128" s="189"/>
      <c r="G128" s="189"/>
      <c r="H128" s="189"/>
      <c r="I128" s="189"/>
      <c r="J128" s="189"/>
    </row>
    <row r="129" spans="2:10" ht="25.5" x14ac:dyDescent="0.2">
      <c r="B129" s="193"/>
      <c r="C129" s="64" t="s">
        <v>1201</v>
      </c>
      <c r="D129" s="59" t="s">
        <v>1203</v>
      </c>
      <c r="E129" s="194"/>
      <c r="F129" s="194"/>
      <c r="G129" s="194"/>
      <c r="H129" s="194"/>
      <c r="I129" s="194"/>
      <c r="J129" s="194"/>
    </row>
    <row r="130" spans="2:10" ht="25.5" x14ac:dyDescent="0.2">
      <c r="B130" s="193"/>
      <c r="C130" s="64" t="s">
        <v>1205</v>
      </c>
      <c r="D130" s="65"/>
      <c r="E130" s="194"/>
      <c r="F130" s="194"/>
      <c r="G130" s="194"/>
      <c r="H130" s="194"/>
      <c r="I130" s="194"/>
      <c r="J130" s="194"/>
    </row>
    <row r="131" spans="2:10" ht="13.5" thickBot="1" x14ac:dyDescent="0.25">
      <c r="B131" s="192"/>
      <c r="C131" s="63" t="s">
        <v>1036</v>
      </c>
      <c r="D131" s="66"/>
      <c r="E131" s="190"/>
      <c r="F131" s="190"/>
      <c r="G131" s="190"/>
      <c r="H131" s="190"/>
      <c r="I131" s="190"/>
      <c r="J131" s="190"/>
    </row>
    <row r="132" spans="2:10" ht="76.5" x14ac:dyDescent="0.2">
      <c r="B132" s="191" t="s">
        <v>1206</v>
      </c>
      <c r="C132" s="59" t="s">
        <v>1207</v>
      </c>
      <c r="D132" s="187" t="s">
        <v>1208</v>
      </c>
      <c r="E132" s="189">
        <v>796</v>
      </c>
      <c r="F132" s="189"/>
      <c r="G132" s="189"/>
      <c r="H132" s="189"/>
      <c r="I132" s="189"/>
      <c r="J132" s="189"/>
    </row>
    <row r="133" spans="2:10" ht="13.5" thickBot="1" x14ac:dyDescent="0.25">
      <c r="B133" s="192"/>
      <c r="C133" s="60" t="s">
        <v>1036</v>
      </c>
      <c r="D133" s="188"/>
      <c r="E133" s="190"/>
      <c r="F133" s="190"/>
      <c r="G133" s="190"/>
      <c r="H133" s="190"/>
      <c r="I133" s="190"/>
      <c r="J133" s="190"/>
    </row>
    <row r="134" spans="2:10" ht="102" x14ac:dyDescent="0.2">
      <c r="B134" s="191" t="s">
        <v>1209</v>
      </c>
      <c r="C134" s="59" t="s">
        <v>1210</v>
      </c>
      <c r="D134" s="59" t="s">
        <v>1211</v>
      </c>
      <c r="E134" s="189">
        <v>255</v>
      </c>
      <c r="F134" s="189"/>
      <c r="G134" s="189"/>
      <c r="H134" s="189"/>
      <c r="I134" s="189"/>
      <c r="J134" s="189"/>
    </row>
    <row r="135" spans="2:10" ht="13.5" thickBot="1" x14ac:dyDescent="0.25">
      <c r="B135" s="192"/>
      <c r="C135" s="63" t="s">
        <v>1063</v>
      </c>
      <c r="D135" s="60" t="s">
        <v>1212</v>
      </c>
      <c r="E135" s="190"/>
      <c r="F135" s="190"/>
      <c r="G135" s="190"/>
      <c r="H135" s="190"/>
      <c r="I135" s="190"/>
      <c r="J135" s="190"/>
    </row>
    <row r="136" spans="2:10" ht="78" customHeight="1" x14ac:dyDescent="0.2">
      <c r="B136" s="191" t="s">
        <v>1213</v>
      </c>
      <c r="C136" s="59" t="s">
        <v>1214</v>
      </c>
      <c r="D136" s="187" t="s">
        <v>1215</v>
      </c>
      <c r="E136" s="189">
        <v>256</v>
      </c>
      <c r="F136" s="189"/>
      <c r="G136" s="189"/>
      <c r="H136" s="189"/>
      <c r="I136" s="189"/>
      <c r="J136" s="189"/>
    </row>
    <row r="137" spans="2:10" ht="13.5" thickBot="1" x14ac:dyDescent="0.25">
      <c r="B137" s="192"/>
      <c r="C137" s="63" t="s">
        <v>1036</v>
      </c>
      <c r="D137" s="188"/>
      <c r="E137" s="190"/>
      <c r="F137" s="190"/>
      <c r="G137" s="190"/>
      <c r="H137" s="190"/>
      <c r="I137" s="190"/>
      <c r="J137" s="190"/>
    </row>
    <row r="138" spans="2:10" ht="93.75" customHeight="1" x14ac:dyDescent="0.2">
      <c r="B138" s="191" t="s">
        <v>1216</v>
      </c>
      <c r="C138" s="59" t="s">
        <v>1217</v>
      </c>
      <c r="D138" s="187" t="s">
        <v>1218</v>
      </c>
      <c r="E138" s="189">
        <v>409</v>
      </c>
      <c r="F138" s="189"/>
      <c r="G138" s="189"/>
      <c r="H138" s="189"/>
      <c r="I138" s="189"/>
      <c r="J138" s="189"/>
    </row>
    <row r="139" spans="2:10" ht="13.5" thickBot="1" x14ac:dyDescent="0.25">
      <c r="B139" s="192"/>
      <c r="C139" s="63" t="s">
        <v>1036</v>
      </c>
      <c r="D139" s="188"/>
      <c r="E139" s="190"/>
      <c r="F139" s="190"/>
      <c r="G139" s="190"/>
      <c r="H139" s="190"/>
      <c r="I139" s="190"/>
      <c r="J139" s="190"/>
    </row>
    <row r="140" spans="2:10" ht="93.75" customHeight="1" x14ac:dyDescent="0.2">
      <c r="B140" s="191" t="s">
        <v>1219</v>
      </c>
      <c r="C140" s="59" t="s">
        <v>1220</v>
      </c>
      <c r="D140" s="187" t="s">
        <v>1221</v>
      </c>
      <c r="E140" s="189">
        <v>291</v>
      </c>
      <c r="F140" s="189"/>
      <c r="G140" s="189"/>
      <c r="H140" s="189"/>
      <c r="I140" s="189"/>
      <c r="J140" s="189"/>
    </row>
    <row r="141" spans="2:10" ht="13.5" thickBot="1" x14ac:dyDescent="0.25">
      <c r="B141" s="192"/>
      <c r="C141" s="62" t="s">
        <v>1036</v>
      </c>
      <c r="D141" s="188"/>
      <c r="E141" s="190"/>
      <c r="F141" s="190"/>
      <c r="G141" s="190"/>
      <c r="H141" s="190"/>
      <c r="I141" s="190"/>
      <c r="J141" s="190"/>
    </row>
    <row r="142" spans="2:10" ht="62.25" customHeight="1" x14ac:dyDescent="0.2">
      <c r="B142" s="191" t="s">
        <v>1222</v>
      </c>
      <c r="C142" s="59" t="s">
        <v>1223</v>
      </c>
      <c r="D142" s="187" t="s">
        <v>1224</v>
      </c>
      <c r="E142" s="189">
        <v>381</v>
      </c>
      <c r="F142" s="189"/>
      <c r="G142" s="189"/>
      <c r="H142" s="189"/>
      <c r="I142" s="189"/>
      <c r="J142" s="189"/>
    </row>
    <row r="143" spans="2:10" ht="13.5" thickBot="1" x14ac:dyDescent="0.25">
      <c r="B143" s="192"/>
      <c r="C143" s="62" t="s">
        <v>1036</v>
      </c>
      <c r="D143" s="188"/>
      <c r="E143" s="190"/>
      <c r="F143" s="190"/>
      <c r="G143" s="190"/>
      <c r="H143" s="190"/>
      <c r="I143" s="190"/>
      <c r="J143" s="190"/>
    </row>
    <row r="144" spans="2:10" ht="78" customHeight="1" x14ac:dyDescent="0.2">
      <c r="B144" s="191" t="s">
        <v>1225</v>
      </c>
      <c r="C144" s="59" t="s">
        <v>1226</v>
      </c>
      <c r="D144" s="187" t="s">
        <v>1227</v>
      </c>
      <c r="E144" s="189">
        <v>350</v>
      </c>
      <c r="F144" s="189"/>
      <c r="G144" s="189"/>
      <c r="H144" s="189"/>
      <c r="I144" s="189"/>
      <c r="J144" s="189"/>
    </row>
    <row r="145" spans="2:10" ht="13.5" thickBot="1" x14ac:dyDescent="0.25">
      <c r="B145" s="192"/>
      <c r="C145" s="62" t="s">
        <v>1036</v>
      </c>
      <c r="D145" s="188"/>
      <c r="E145" s="190"/>
      <c r="F145" s="190"/>
      <c r="G145" s="190"/>
      <c r="H145" s="190"/>
      <c r="I145" s="190"/>
      <c r="J145" s="190"/>
    </row>
    <row r="146" spans="2:10" ht="25.5" x14ac:dyDescent="0.2">
      <c r="B146" s="191" t="s">
        <v>1228</v>
      </c>
      <c r="C146" s="187" t="s">
        <v>1229</v>
      </c>
      <c r="D146" s="59" t="s">
        <v>1230</v>
      </c>
      <c r="E146" s="189">
        <v>223</v>
      </c>
      <c r="F146" s="189"/>
      <c r="G146" s="189"/>
      <c r="H146" s="189"/>
      <c r="I146" s="189"/>
      <c r="J146" s="189"/>
    </row>
    <row r="147" spans="2:10" ht="25.5" x14ac:dyDescent="0.2">
      <c r="B147" s="193"/>
      <c r="C147" s="195"/>
      <c r="D147" s="59" t="s">
        <v>1231</v>
      </c>
      <c r="E147" s="194"/>
      <c r="F147" s="194"/>
      <c r="G147" s="194"/>
      <c r="H147" s="194"/>
      <c r="I147" s="194"/>
      <c r="J147" s="194"/>
    </row>
    <row r="148" spans="2:10" ht="25.5" x14ac:dyDescent="0.2">
      <c r="B148" s="193"/>
      <c r="C148" s="195"/>
      <c r="D148" s="59" t="s">
        <v>1232</v>
      </c>
      <c r="E148" s="194"/>
      <c r="F148" s="194"/>
      <c r="G148" s="194"/>
      <c r="H148" s="194"/>
      <c r="I148" s="194"/>
      <c r="J148" s="194"/>
    </row>
    <row r="149" spans="2:10" ht="26.25" thickBot="1" x14ac:dyDescent="0.25">
      <c r="B149" s="192"/>
      <c r="C149" s="188"/>
      <c r="D149" s="60" t="s">
        <v>1233</v>
      </c>
      <c r="E149" s="190"/>
      <c r="F149" s="190"/>
      <c r="G149" s="190"/>
      <c r="H149" s="190"/>
      <c r="I149" s="190"/>
      <c r="J149" s="190"/>
    </row>
    <row r="150" spans="2:10" ht="25.5" x14ac:dyDescent="0.2">
      <c r="B150" s="191" t="s">
        <v>1234</v>
      </c>
      <c r="C150" s="187" t="s">
        <v>1235</v>
      </c>
      <c r="D150" s="59" t="s">
        <v>1230</v>
      </c>
      <c r="E150" s="189">
        <v>112</v>
      </c>
      <c r="F150" s="189"/>
      <c r="G150" s="189"/>
      <c r="H150" s="189"/>
      <c r="I150" s="189"/>
      <c r="J150" s="189"/>
    </row>
    <row r="151" spans="2:10" ht="25.5" x14ac:dyDescent="0.2">
      <c r="B151" s="193"/>
      <c r="C151" s="195"/>
      <c r="D151" s="59" t="s">
        <v>1236</v>
      </c>
      <c r="E151" s="194"/>
      <c r="F151" s="194"/>
      <c r="G151" s="194"/>
      <c r="H151" s="194"/>
      <c r="I151" s="194"/>
      <c r="J151" s="194"/>
    </row>
    <row r="152" spans="2:10" ht="13.5" thickBot="1" x14ac:dyDescent="0.25">
      <c r="B152" s="192"/>
      <c r="C152" s="188"/>
      <c r="D152" s="60" t="s">
        <v>1237</v>
      </c>
      <c r="E152" s="190"/>
      <c r="F152" s="190"/>
      <c r="G152" s="190"/>
      <c r="H152" s="190"/>
      <c r="I152" s="190"/>
      <c r="J152" s="190"/>
    </row>
    <row r="153" spans="2:10" x14ac:dyDescent="0.2">
      <c r="B153" s="191" t="s">
        <v>1238</v>
      </c>
      <c r="C153" s="187" t="s">
        <v>1239</v>
      </c>
      <c r="D153" s="59" t="s">
        <v>1240</v>
      </c>
      <c r="E153" s="189">
        <v>324</v>
      </c>
      <c r="F153" s="189"/>
      <c r="G153" s="189"/>
      <c r="H153" s="189"/>
      <c r="I153" s="189"/>
      <c r="J153" s="189"/>
    </row>
    <row r="154" spans="2:10" x14ac:dyDescent="0.2">
      <c r="B154" s="193"/>
      <c r="C154" s="195"/>
      <c r="D154" s="59" t="s">
        <v>1241</v>
      </c>
      <c r="E154" s="194"/>
      <c r="F154" s="194"/>
      <c r="G154" s="194"/>
      <c r="H154" s="194"/>
      <c r="I154" s="194"/>
      <c r="J154" s="194"/>
    </row>
    <row r="155" spans="2:10" x14ac:dyDescent="0.2">
      <c r="B155" s="193"/>
      <c r="C155" s="195"/>
      <c r="D155" s="59" t="s">
        <v>1242</v>
      </c>
      <c r="E155" s="194"/>
      <c r="F155" s="194"/>
      <c r="G155" s="194"/>
      <c r="H155" s="194"/>
      <c r="I155" s="194"/>
      <c r="J155" s="194"/>
    </row>
    <row r="156" spans="2:10" x14ac:dyDescent="0.2">
      <c r="B156" s="193"/>
      <c r="C156" s="195"/>
      <c r="D156" s="59" t="s">
        <v>1243</v>
      </c>
      <c r="E156" s="194"/>
      <c r="F156" s="194"/>
      <c r="G156" s="194"/>
      <c r="H156" s="194"/>
      <c r="I156" s="194"/>
      <c r="J156" s="194"/>
    </row>
    <row r="157" spans="2:10" ht="25.5" x14ac:dyDescent="0.2">
      <c r="B157" s="193"/>
      <c r="C157" s="195"/>
      <c r="D157" s="59" t="s">
        <v>1232</v>
      </c>
      <c r="E157" s="194"/>
      <c r="F157" s="194"/>
      <c r="G157" s="194"/>
      <c r="H157" s="194"/>
      <c r="I157" s="194"/>
      <c r="J157" s="194"/>
    </row>
    <row r="158" spans="2:10" x14ac:dyDescent="0.2">
      <c r="B158" s="193"/>
      <c r="C158" s="195"/>
      <c r="D158" s="59" t="s">
        <v>1244</v>
      </c>
      <c r="E158" s="194"/>
      <c r="F158" s="194"/>
      <c r="G158" s="194"/>
      <c r="H158" s="194"/>
      <c r="I158" s="194"/>
      <c r="J158" s="194"/>
    </row>
    <row r="159" spans="2:10" x14ac:dyDescent="0.2">
      <c r="B159" s="193"/>
      <c r="C159" s="195"/>
      <c r="D159" s="59" t="s">
        <v>1245</v>
      </c>
      <c r="E159" s="194"/>
      <c r="F159" s="194"/>
      <c r="G159" s="194"/>
      <c r="H159" s="194"/>
      <c r="I159" s="194"/>
      <c r="J159" s="194"/>
    </row>
    <row r="160" spans="2:10" x14ac:dyDescent="0.2">
      <c r="B160" s="193"/>
      <c r="C160" s="195"/>
      <c r="D160" s="59" t="s">
        <v>1246</v>
      </c>
      <c r="E160" s="194"/>
      <c r="F160" s="194"/>
      <c r="G160" s="194"/>
      <c r="H160" s="194"/>
      <c r="I160" s="194"/>
      <c r="J160" s="194"/>
    </row>
    <row r="161" spans="2:10" ht="26.25" thickBot="1" x14ac:dyDescent="0.25">
      <c r="B161" s="192"/>
      <c r="C161" s="188"/>
      <c r="D161" s="60" t="s">
        <v>1247</v>
      </c>
      <c r="E161" s="190"/>
      <c r="F161" s="190"/>
      <c r="G161" s="190"/>
      <c r="H161" s="190"/>
      <c r="I161" s="190"/>
      <c r="J161" s="190"/>
    </row>
    <row r="162" spans="2:10" ht="25.5" x14ac:dyDescent="0.2">
      <c r="B162" s="191" t="s">
        <v>1248</v>
      </c>
      <c r="C162" s="59" t="s">
        <v>1249</v>
      </c>
      <c r="D162" s="59" t="s">
        <v>1251</v>
      </c>
      <c r="E162" s="189">
        <v>319</v>
      </c>
      <c r="F162" s="189"/>
      <c r="G162" s="189"/>
      <c r="H162" s="189"/>
      <c r="I162" s="189"/>
      <c r="J162" s="189"/>
    </row>
    <row r="163" spans="2:10" ht="38.25" x14ac:dyDescent="0.2">
      <c r="B163" s="193"/>
      <c r="C163" s="59" t="s">
        <v>1250</v>
      </c>
      <c r="D163" s="59" t="s">
        <v>1252</v>
      </c>
      <c r="E163" s="194"/>
      <c r="F163" s="194"/>
      <c r="G163" s="194"/>
      <c r="H163" s="194"/>
      <c r="I163" s="194"/>
      <c r="J163" s="194"/>
    </row>
    <row r="164" spans="2:10" x14ac:dyDescent="0.2">
      <c r="B164" s="193"/>
      <c r="C164" s="65"/>
      <c r="D164" s="59" t="s">
        <v>1253</v>
      </c>
      <c r="E164" s="194"/>
      <c r="F164" s="194"/>
      <c r="G164" s="194"/>
      <c r="H164" s="194"/>
      <c r="I164" s="194"/>
      <c r="J164" s="194"/>
    </row>
    <row r="165" spans="2:10" x14ac:dyDescent="0.2">
      <c r="B165" s="193"/>
      <c r="C165" s="65"/>
      <c r="D165" s="59" t="s">
        <v>1254</v>
      </c>
      <c r="E165" s="194"/>
      <c r="F165" s="194"/>
      <c r="G165" s="194"/>
      <c r="H165" s="194"/>
      <c r="I165" s="194"/>
      <c r="J165" s="194"/>
    </row>
    <row r="166" spans="2:10" x14ac:dyDescent="0.2">
      <c r="B166" s="193"/>
      <c r="C166" s="65"/>
      <c r="D166" s="59" t="s">
        <v>1255</v>
      </c>
      <c r="E166" s="194"/>
      <c r="F166" s="194"/>
      <c r="G166" s="194"/>
      <c r="H166" s="194"/>
      <c r="I166" s="194"/>
      <c r="J166" s="194"/>
    </row>
    <row r="167" spans="2:10" ht="13.5" thickBot="1" x14ac:dyDescent="0.25">
      <c r="B167" s="192"/>
      <c r="C167" s="66"/>
      <c r="D167" s="60" t="s">
        <v>1256</v>
      </c>
      <c r="E167" s="190"/>
      <c r="F167" s="190"/>
      <c r="G167" s="190"/>
      <c r="H167" s="190"/>
      <c r="I167" s="190"/>
      <c r="J167" s="190"/>
    </row>
    <row r="168" spans="2:10" ht="51" x14ac:dyDescent="0.2">
      <c r="B168" s="191" t="s">
        <v>1257</v>
      </c>
      <c r="C168" s="59" t="s">
        <v>1249</v>
      </c>
      <c r="D168" s="59" t="s">
        <v>1260</v>
      </c>
      <c r="E168" s="189">
        <v>789</v>
      </c>
      <c r="F168" s="189"/>
      <c r="G168" s="189"/>
      <c r="H168" s="189"/>
      <c r="I168" s="189"/>
      <c r="J168" s="189"/>
    </row>
    <row r="169" spans="2:10" ht="25.5" x14ac:dyDescent="0.2">
      <c r="B169" s="193"/>
      <c r="C169" s="59" t="s">
        <v>1258</v>
      </c>
      <c r="D169" s="59" t="s">
        <v>1253</v>
      </c>
      <c r="E169" s="194"/>
      <c r="F169" s="194"/>
      <c r="G169" s="194"/>
      <c r="H169" s="194"/>
      <c r="I169" s="194"/>
      <c r="J169" s="194"/>
    </row>
    <row r="170" spans="2:10" ht="25.5" x14ac:dyDescent="0.2">
      <c r="B170" s="193"/>
      <c r="C170" s="59" t="s">
        <v>1259</v>
      </c>
      <c r="D170" s="59" t="s">
        <v>1254</v>
      </c>
      <c r="E170" s="194"/>
      <c r="F170" s="194"/>
      <c r="G170" s="194"/>
      <c r="H170" s="194"/>
      <c r="I170" s="194"/>
      <c r="J170" s="194"/>
    </row>
    <row r="171" spans="2:10" x14ac:dyDescent="0.2">
      <c r="B171" s="193"/>
      <c r="C171" s="65"/>
      <c r="D171" s="59" t="s">
        <v>1261</v>
      </c>
      <c r="E171" s="194"/>
      <c r="F171" s="194"/>
      <c r="G171" s="194"/>
      <c r="H171" s="194"/>
      <c r="I171" s="194"/>
      <c r="J171" s="194"/>
    </row>
    <row r="172" spans="2:10" ht="13.5" thickBot="1" x14ac:dyDescent="0.25">
      <c r="B172" s="192"/>
      <c r="C172" s="66"/>
      <c r="D172" s="60" t="s">
        <v>1262</v>
      </c>
      <c r="E172" s="190"/>
      <c r="F172" s="190"/>
      <c r="G172" s="190"/>
      <c r="H172" s="190"/>
      <c r="I172" s="190"/>
      <c r="J172" s="190"/>
    </row>
    <row r="173" spans="2:10" ht="51" x14ac:dyDescent="0.2">
      <c r="B173" s="191" t="s">
        <v>1263</v>
      </c>
      <c r="C173" s="59" t="s">
        <v>1249</v>
      </c>
      <c r="D173" s="59" t="s">
        <v>1260</v>
      </c>
      <c r="E173" s="189">
        <v>1258</v>
      </c>
      <c r="F173" s="189"/>
      <c r="G173" s="189"/>
      <c r="H173" s="189"/>
      <c r="I173" s="189"/>
      <c r="J173" s="189"/>
    </row>
    <row r="174" spans="2:10" ht="25.5" x14ac:dyDescent="0.2">
      <c r="B174" s="193"/>
      <c r="C174" s="59" t="s">
        <v>1258</v>
      </c>
      <c r="D174" s="59" t="s">
        <v>1253</v>
      </c>
      <c r="E174" s="194"/>
      <c r="F174" s="194"/>
      <c r="G174" s="194"/>
      <c r="H174" s="194"/>
      <c r="I174" s="194"/>
      <c r="J174" s="194"/>
    </row>
    <row r="175" spans="2:10" ht="25.5" x14ac:dyDescent="0.2">
      <c r="B175" s="193"/>
      <c r="C175" s="59" t="s">
        <v>1264</v>
      </c>
      <c r="D175" s="59" t="s">
        <v>1254</v>
      </c>
      <c r="E175" s="194"/>
      <c r="F175" s="194"/>
      <c r="G175" s="194"/>
      <c r="H175" s="194"/>
      <c r="I175" s="194"/>
      <c r="J175" s="194"/>
    </row>
    <row r="176" spans="2:10" x14ac:dyDescent="0.2">
      <c r="B176" s="193"/>
      <c r="C176" s="65"/>
      <c r="D176" s="59" t="s">
        <v>1261</v>
      </c>
      <c r="E176" s="194"/>
      <c r="F176" s="194"/>
      <c r="G176" s="194"/>
      <c r="H176" s="194"/>
      <c r="I176" s="194"/>
      <c r="J176" s="194"/>
    </row>
    <row r="177" spans="2:10" ht="13.5" thickBot="1" x14ac:dyDescent="0.25">
      <c r="B177" s="192"/>
      <c r="C177" s="66"/>
      <c r="D177" s="60" t="s">
        <v>1262</v>
      </c>
      <c r="E177" s="190"/>
      <c r="F177" s="190"/>
      <c r="G177" s="190"/>
      <c r="H177" s="190"/>
      <c r="I177" s="190"/>
      <c r="J177" s="190"/>
    </row>
    <row r="178" spans="2:10" ht="25.5" x14ac:dyDescent="0.2">
      <c r="B178" s="191" t="s">
        <v>1265</v>
      </c>
      <c r="C178" s="187" t="s">
        <v>1266</v>
      </c>
      <c r="D178" s="59" t="s">
        <v>1267</v>
      </c>
      <c r="E178" s="189">
        <v>425</v>
      </c>
      <c r="F178" s="189"/>
      <c r="G178" s="189"/>
      <c r="H178" s="189"/>
      <c r="I178" s="189"/>
      <c r="J178" s="189"/>
    </row>
    <row r="179" spans="2:10" ht="38.25" x14ac:dyDescent="0.2">
      <c r="B179" s="193"/>
      <c r="C179" s="195"/>
      <c r="D179" s="59" t="s">
        <v>1268</v>
      </c>
      <c r="E179" s="194"/>
      <c r="F179" s="194"/>
      <c r="G179" s="194"/>
      <c r="H179" s="194"/>
      <c r="I179" s="194"/>
      <c r="J179" s="194"/>
    </row>
    <row r="180" spans="2:10" ht="26.25" thickBot="1" x14ac:dyDescent="0.25">
      <c r="B180" s="192"/>
      <c r="C180" s="188"/>
      <c r="D180" s="60" t="s">
        <v>1269</v>
      </c>
      <c r="E180" s="190"/>
      <c r="F180" s="190"/>
      <c r="G180" s="190"/>
      <c r="H180" s="190"/>
      <c r="I180" s="190"/>
      <c r="J180" s="190"/>
    </row>
    <row r="181" spans="2:10" ht="25.5" x14ac:dyDescent="0.2">
      <c r="B181" s="191" t="s">
        <v>1270</v>
      </c>
      <c r="C181" s="187" t="s">
        <v>1271</v>
      </c>
      <c r="D181" s="59" t="s">
        <v>1272</v>
      </c>
      <c r="E181" s="189">
        <v>519</v>
      </c>
      <c r="F181" s="189"/>
      <c r="G181" s="189"/>
      <c r="H181" s="189"/>
      <c r="I181" s="189"/>
      <c r="J181" s="189"/>
    </row>
    <row r="182" spans="2:10" ht="51" x14ac:dyDescent="0.2">
      <c r="B182" s="193"/>
      <c r="C182" s="195"/>
      <c r="D182" s="59" t="s">
        <v>1273</v>
      </c>
      <c r="E182" s="194"/>
      <c r="F182" s="194"/>
      <c r="G182" s="194"/>
      <c r="H182" s="194"/>
      <c r="I182" s="194"/>
      <c r="J182" s="194"/>
    </row>
    <row r="183" spans="2:10" x14ac:dyDescent="0.2">
      <c r="B183" s="193"/>
      <c r="C183" s="195"/>
      <c r="D183" s="59" t="s">
        <v>1274</v>
      </c>
      <c r="E183" s="194"/>
      <c r="F183" s="194"/>
      <c r="G183" s="194"/>
      <c r="H183" s="194"/>
      <c r="I183" s="194"/>
      <c r="J183" s="194"/>
    </row>
    <row r="184" spans="2:10" x14ac:dyDescent="0.2">
      <c r="B184" s="193"/>
      <c r="C184" s="195"/>
      <c r="D184" s="59" t="s">
        <v>1275</v>
      </c>
      <c r="E184" s="194"/>
      <c r="F184" s="194"/>
      <c r="G184" s="194"/>
      <c r="H184" s="194"/>
      <c r="I184" s="194"/>
      <c r="J184" s="194"/>
    </row>
    <row r="185" spans="2:10" ht="38.25" x14ac:dyDescent="0.2">
      <c r="B185" s="193"/>
      <c r="C185" s="195"/>
      <c r="D185" s="59" t="s">
        <v>1276</v>
      </c>
      <c r="E185" s="194"/>
      <c r="F185" s="194"/>
      <c r="G185" s="194"/>
      <c r="H185" s="194"/>
      <c r="I185" s="194"/>
      <c r="J185" s="194"/>
    </row>
    <row r="186" spans="2:10" ht="13.5" thickBot="1" x14ac:dyDescent="0.25">
      <c r="B186" s="192"/>
      <c r="C186" s="188"/>
      <c r="D186" s="60" t="s">
        <v>1277</v>
      </c>
      <c r="E186" s="190"/>
      <c r="F186" s="190"/>
      <c r="G186" s="190"/>
      <c r="H186" s="190"/>
      <c r="I186" s="190"/>
      <c r="J186" s="190"/>
    </row>
    <row r="187" spans="2:10" x14ac:dyDescent="0.2">
      <c r="B187" s="191" t="s">
        <v>1278</v>
      </c>
      <c r="C187" s="187" t="s">
        <v>1279</v>
      </c>
      <c r="D187" s="59" t="s">
        <v>1280</v>
      </c>
      <c r="E187" s="189">
        <v>328</v>
      </c>
      <c r="F187" s="189"/>
      <c r="G187" s="189"/>
      <c r="H187" s="189"/>
      <c r="I187" s="189"/>
      <c r="J187" s="189"/>
    </row>
    <row r="188" spans="2:10" ht="77.25" thickBot="1" x14ac:dyDescent="0.25">
      <c r="B188" s="192"/>
      <c r="C188" s="188"/>
      <c r="D188" s="60" t="s">
        <v>1281</v>
      </c>
      <c r="E188" s="190"/>
      <c r="F188" s="190"/>
      <c r="G188" s="190"/>
      <c r="H188" s="190"/>
      <c r="I188" s="190"/>
      <c r="J188" s="190"/>
    </row>
    <row r="189" spans="2:10" x14ac:dyDescent="0.2">
      <c r="B189" s="191" t="s">
        <v>902</v>
      </c>
      <c r="C189" s="187" t="s">
        <v>1282</v>
      </c>
      <c r="D189" s="59" t="s">
        <v>1280</v>
      </c>
      <c r="E189" s="189">
        <v>550</v>
      </c>
      <c r="F189" s="189"/>
      <c r="G189" s="189"/>
      <c r="H189" s="189"/>
      <c r="I189" s="189"/>
      <c r="J189" s="189"/>
    </row>
    <row r="190" spans="2:10" ht="51" x14ac:dyDescent="0.2">
      <c r="B190" s="193"/>
      <c r="C190" s="195"/>
      <c r="D190" s="59" t="s">
        <v>1283</v>
      </c>
      <c r="E190" s="194"/>
      <c r="F190" s="194"/>
      <c r="G190" s="194"/>
      <c r="H190" s="194"/>
      <c r="I190" s="194"/>
      <c r="J190" s="194"/>
    </row>
    <row r="191" spans="2:10" ht="64.5" thickBot="1" x14ac:dyDescent="0.25">
      <c r="B191" s="192"/>
      <c r="C191" s="188"/>
      <c r="D191" s="60" t="s">
        <v>1284</v>
      </c>
      <c r="E191" s="190"/>
      <c r="F191" s="190"/>
      <c r="G191" s="190"/>
      <c r="H191" s="190"/>
      <c r="I191" s="190"/>
      <c r="J191" s="190"/>
    </row>
    <row r="192" spans="2:10" x14ac:dyDescent="0.2">
      <c r="B192" s="191" t="s">
        <v>905</v>
      </c>
      <c r="C192" s="187" t="s">
        <v>1285</v>
      </c>
      <c r="D192" s="59" t="s">
        <v>1286</v>
      </c>
      <c r="E192" s="189">
        <v>693</v>
      </c>
      <c r="F192" s="189"/>
      <c r="G192" s="189"/>
      <c r="H192" s="189"/>
      <c r="I192" s="189"/>
      <c r="J192" s="189"/>
    </row>
    <row r="193" spans="2:10" x14ac:dyDescent="0.2">
      <c r="B193" s="193"/>
      <c r="C193" s="195"/>
      <c r="D193" s="59" t="s">
        <v>1287</v>
      </c>
      <c r="E193" s="194"/>
      <c r="F193" s="194"/>
      <c r="G193" s="194"/>
      <c r="H193" s="194"/>
      <c r="I193" s="194"/>
      <c r="J193" s="194"/>
    </row>
    <row r="194" spans="2:10" ht="13.5" thickBot="1" x14ac:dyDescent="0.25">
      <c r="B194" s="192"/>
      <c r="C194" s="188"/>
      <c r="D194" s="60" t="s">
        <v>1288</v>
      </c>
      <c r="E194" s="190"/>
      <c r="F194" s="190"/>
      <c r="G194" s="190"/>
      <c r="H194" s="190"/>
      <c r="I194" s="190"/>
      <c r="J194" s="190"/>
    </row>
    <row r="195" spans="2:10" ht="30.75" customHeight="1" x14ac:dyDescent="0.2">
      <c r="B195" s="191" t="s">
        <v>908</v>
      </c>
      <c r="C195" s="187" t="s">
        <v>1289</v>
      </c>
      <c r="D195" s="59" t="s">
        <v>1286</v>
      </c>
      <c r="E195" s="189">
        <v>738</v>
      </c>
      <c r="F195" s="189"/>
      <c r="G195" s="189"/>
      <c r="H195" s="189"/>
      <c r="I195" s="189"/>
      <c r="J195" s="189"/>
    </row>
    <row r="196" spans="2:10" x14ac:dyDescent="0.2">
      <c r="B196" s="193"/>
      <c r="C196" s="195"/>
      <c r="D196" s="59" t="s">
        <v>1287</v>
      </c>
      <c r="E196" s="194"/>
      <c r="F196" s="194"/>
      <c r="G196" s="194"/>
      <c r="H196" s="194"/>
      <c r="I196" s="194"/>
      <c r="J196" s="194"/>
    </row>
    <row r="197" spans="2:10" ht="26.25" thickBot="1" x14ac:dyDescent="0.25">
      <c r="B197" s="192"/>
      <c r="C197" s="188"/>
      <c r="D197" s="60" t="s">
        <v>1290</v>
      </c>
      <c r="E197" s="190"/>
      <c r="F197" s="190"/>
      <c r="G197" s="190"/>
      <c r="H197" s="190"/>
      <c r="I197" s="190"/>
      <c r="J197" s="190"/>
    </row>
    <row r="198" spans="2:10" ht="30.75" customHeight="1" x14ac:dyDescent="0.2">
      <c r="B198" s="191" t="s">
        <v>911</v>
      </c>
      <c r="C198" s="187" t="s">
        <v>1291</v>
      </c>
      <c r="D198" s="59" t="s">
        <v>1286</v>
      </c>
      <c r="E198" s="189">
        <v>728</v>
      </c>
      <c r="F198" s="189"/>
      <c r="G198" s="189"/>
      <c r="H198" s="189"/>
      <c r="I198" s="189"/>
      <c r="J198" s="189"/>
    </row>
    <row r="199" spans="2:10" x14ac:dyDescent="0.2">
      <c r="B199" s="193"/>
      <c r="C199" s="195"/>
      <c r="D199" s="59" t="s">
        <v>1287</v>
      </c>
      <c r="E199" s="194"/>
      <c r="F199" s="194"/>
      <c r="G199" s="194"/>
      <c r="H199" s="194"/>
      <c r="I199" s="194"/>
      <c r="J199" s="194"/>
    </row>
    <row r="200" spans="2:10" ht="13.5" thickBot="1" x14ac:dyDescent="0.25">
      <c r="B200" s="192"/>
      <c r="C200" s="188"/>
      <c r="D200" s="60" t="s">
        <v>1292</v>
      </c>
      <c r="E200" s="190"/>
      <c r="F200" s="190"/>
      <c r="G200" s="190"/>
      <c r="H200" s="190"/>
      <c r="I200" s="190"/>
      <c r="J200" s="190"/>
    </row>
    <row r="201" spans="2:10" ht="30.75" customHeight="1" x14ac:dyDescent="0.2">
      <c r="B201" s="191" t="s">
        <v>914</v>
      </c>
      <c r="C201" s="187" t="s">
        <v>1293</v>
      </c>
      <c r="D201" s="59" t="s">
        <v>1286</v>
      </c>
      <c r="E201" s="189">
        <v>793</v>
      </c>
      <c r="F201" s="189"/>
      <c r="G201" s="189"/>
      <c r="H201" s="189"/>
      <c r="I201" s="189"/>
      <c r="J201" s="189"/>
    </row>
    <row r="202" spans="2:10" x14ac:dyDescent="0.2">
      <c r="B202" s="193"/>
      <c r="C202" s="195"/>
      <c r="D202" s="59" t="s">
        <v>1287</v>
      </c>
      <c r="E202" s="194"/>
      <c r="F202" s="194"/>
      <c r="G202" s="194"/>
      <c r="H202" s="194"/>
      <c r="I202" s="194"/>
      <c r="J202" s="194"/>
    </row>
    <row r="203" spans="2:10" ht="13.5" thickBot="1" x14ac:dyDescent="0.25">
      <c r="B203" s="192"/>
      <c r="C203" s="188"/>
      <c r="D203" s="60" t="s">
        <v>1294</v>
      </c>
      <c r="E203" s="190"/>
      <c r="F203" s="190"/>
      <c r="G203" s="190"/>
      <c r="H203" s="190"/>
      <c r="I203" s="190"/>
      <c r="J203" s="190"/>
    </row>
    <row r="204" spans="2:10" x14ac:dyDescent="0.2">
      <c r="B204" s="191" t="s">
        <v>917</v>
      </c>
      <c r="C204" s="187" t="s">
        <v>1295</v>
      </c>
      <c r="D204" s="59" t="s">
        <v>1286</v>
      </c>
      <c r="E204" s="189">
        <v>833</v>
      </c>
      <c r="F204" s="189"/>
      <c r="G204" s="189"/>
      <c r="H204" s="189"/>
      <c r="I204" s="189"/>
      <c r="J204" s="189"/>
    </row>
    <row r="205" spans="2:10" x14ac:dyDescent="0.2">
      <c r="B205" s="193"/>
      <c r="C205" s="195"/>
      <c r="D205" s="59" t="s">
        <v>1287</v>
      </c>
      <c r="E205" s="194"/>
      <c r="F205" s="194"/>
      <c r="G205" s="194"/>
      <c r="H205" s="194"/>
      <c r="I205" s="194"/>
      <c r="J205" s="194"/>
    </row>
    <row r="206" spans="2:10" ht="13.5" thickBot="1" x14ac:dyDescent="0.25">
      <c r="B206" s="192"/>
      <c r="C206" s="188"/>
      <c r="D206" s="60" t="s">
        <v>1296</v>
      </c>
      <c r="E206" s="190"/>
      <c r="F206" s="190"/>
      <c r="G206" s="190"/>
      <c r="H206" s="190"/>
      <c r="I206" s="190"/>
      <c r="J206" s="190"/>
    </row>
    <row r="207" spans="2:10" ht="30.75" customHeight="1" x14ac:dyDescent="0.2">
      <c r="B207" s="191" t="s">
        <v>919</v>
      </c>
      <c r="C207" s="187" t="s">
        <v>1297</v>
      </c>
      <c r="D207" s="59" t="s">
        <v>1286</v>
      </c>
      <c r="E207" s="189">
        <v>723</v>
      </c>
      <c r="F207" s="189"/>
      <c r="G207" s="189"/>
      <c r="H207" s="189"/>
      <c r="I207" s="189"/>
      <c r="J207" s="189"/>
    </row>
    <row r="208" spans="2:10" x14ac:dyDescent="0.2">
      <c r="B208" s="193"/>
      <c r="C208" s="195"/>
      <c r="D208" s="59" t="s">
        <v>1287</v>
      </c>
      <c r="E208" s="194"/>
      <c r="F208" s="194"/>
      <c r="G208" s="194"/>
      <c r="H208" s="194"/>
      <c r="I208" s="194"/>
      <c r="J208" s="194"/>
    </row>
    <row r="209" spans="2:10" ht="13.5" thickBot="1" x14ac:dyDescent="0.25">
      <c r="B209" s="192"/>
      <c r="C209" s="188"/>
      <c r="D209" s="60" t="s">
        <v>1298</v>
      </c>
      <c r="E209" s="190"/>
      <c r="F209" s="190"/>
      <c r="G209" s="190"/>
      <c r="H209" s="190"/>
      <c r="I209" s="190"/>
      <c r="J209" s="190"/>
    </row>
    <row r="210" spans="2:10" ht="30.75" customHeight="1" x14ac:dyDescent="0.2">
      <c r="B210" s="191" t="s">
        <v>922</v>
      </c>
      <c r="C210" s="187" t="s">
        <v>1299</v>
      </c>
      <c r="D210" s="59" t="s">
        <v>1286</v>
      </c>
      <c r="E210" s="189">
        <v>670</v>
      </c>
      <c r="F210" s="189"/>
      <c r="G210" s="189"/>
      <c r="H210" s="189"/>
      <c r="I210" s="189"/>
      <c r="J210" s="189"/>
    </row>
    <row r="211" spans="2:10" x14ac:dyDescent="0.2">
      <c r="B211" s="193"/>
      <c r="C211" s="195"/>
      <c r="D211" s="59" t="s">
        <v>1287</v>
      </c>
      <c r="E211" s="194"/>
      <c r="F211" s="194"/>
      <c r="G211" s="194"/>
      <c r="H211" s="194"/>
      <c r="I211" s="194"/>
      <c r="J211" s="194"/>
    </row>
    <row r="212" spans="2:10" ht="13.5" thickBot="1" x14ac:dyDescent="0.25">
      <c r="B212" s="192"/>
      <c r="C212" s="188"/>
      <c r="D212" s="60" t="s">
        <v>1300</v>
      </c>
      <c r="E212" s="190"/>
      <c r="F212" s="190"/>
      <c r="G212" s="190"/>
      <c r="H212" s="190"/>
      <c r="I212" s="190"/>
      <c r="J212" s="190"/>
    </row>
    <row r="213" spans="2:10" ht="30.75" customHeight="1" x14ac:dyDescent="0.2">
      <c r="B213" s="191" t="s">
        <v>925</v>
      </c>
      <c r="C213" s="187" t="s">
        <v>1301</v>
      </c>
      <c r="D213" s="59" t="s">
        <v>1286</v>
      </c>
      <c r="E213" s="189">
        <v>621</v>
      </c>
      <c r="F213" s="189"/>
      <c r="G213" s="189"/>
      <c r="H213" s="189"/>
      <c r="I213" s="189"/>
      <c r="J213" s="189"/>
    </row>
    <row r="214" spans="2:10" x14ac:dyDescent="0.2">
      <c r="B214" s="193"/>
      <c r="C214" s="195"/>
      <c r="D214" s="59" t="s">
        <v>1287</v>
      </c>
      <c r="E214" s="194"/>
      <c r="F214" s="194"/>
      <c r="G214" s="194"/>
      <c r="H214" s="194"/>
      <c r="I214" s="194"/>
      <c r="J214" s="194"/>
    </row>
    <row r="215" spans="2:10" ht="13.5" thickBot="1" x14ac:dyDescent="0.25">
      <c r="B215" s="192"/>
      <c r="C215" s="188"/>
      <c r="D215" s="60" t="s">
        <v>1302</v>
      </c>
      <c r="E215" s="190"/>
      <c r="F215" s="190"/>
      <c r="G215" s="190"/>
      <c r="H215" s="190"/>
      <c r="I215" s="190"/>
      <c r="J215" s="190"/>
    </row>
    <row r="216" spans="2:10" x14ac:dyDescent="0.2">
      <c r="B216" s="191" t="s">
        <v>928</v>
      </c>
      <c r="C216" s="187" t="s">
        <v>1303</v>
      </c>
      <c r="D216" s="59" t="s">
        <v>1286</v>
      </c>
      <c r="E216" s="189">
        <v>621</v>
      </c>
      <c r="F216" s="189"/>
      <c r="G216" s="189"/>
      <c r="H216" s="189"/>
      <c r="I216" s="189"/>
      <c r="J216" s="189"/>
    </row>
    <row r="217" spans="2:10" x14ac:dyDescent="0.2">
      <c r="B217" s="193"/>
      <c r="C217" s="195"/>
      <c r="D217" s="59" t="s">
        <v>1287</v>
      </c>
      <c r="E217" s="194"/>
      <c r="F217" s="194"/>
      <c r="G217" s="194"/>
      <c r="H217" s="194"/>
      <c r="I217" s="194"/>
      <c r="J217" s="194"/>
    </row>
    <row r="218" spans="2:10" ht="13.5" thickBot="1" x14ac:dyDescent="0.25">
      <c r="B218" s="192"/>
      <c r="C218" s="188"/>
      <c r="D218" s="60" t="s">
        <v>1304</v>
      </c>
      <c r="E218" s="190"/>
      <c r="F218" s="190"/>
      <c r="G218" s="190"/>
      <c r="H218" s="190"/>
      <c r="I218" s="190"/>
      <c r="J218" s="190"/>
    </row>
    <row r="219" spans="2:10" x14ac:dyDescent="0.2">
      <c r="B219" s="191" t="s">
        <v>931</v>
      </c>
      <c r="C219" s="187" t="s">
        <v>1305</v>
      </c>
      <c r="D219" s="59" t="s">
        <v>1286</v>
      </c>
      <c r="E219" s="189">
        <v>698</v>
      </c>
      <c r="F219" s="189"/>
      <c r="G219" s="189"/>
      <c r="H219" s="189"/>
      <c r="I219" s="189"/>
      <c r="J219" s="189"/>
    </row>
    <row r="220" spans="2:10" x14ac:dyDescent="0.2">
      <c r="B220" s="193"/>
      <c r="C220" s="195"/>
      <c r="D220" s="59" t="s">
        <v>1287</v>
      </c>
      <c r="E220" s="194"/>
      <c r="F220" s="194"/>
      <c r="G220" s="194"/>
      <c r="H220" s="194"/>
      <c r="I220" s="194"/>
      <c r="J220" s="194"/>
    </row>
    <row r="221" spans="2:10" ht="13.5" thickBot="1" x14ac:dyDescent="0.25">
      <c r="B221" s="192"/>
      <c r="C221" s="188"/>
      <c r="D221" s="60" t="s">
        <v>1306</v>
      </c>
      <c r="E221" s="190"/>
      <c r="F221" s="190"/>
      <c r="G221" s="190"/>
      <c r="H221" s="190"/>
      <c r="I221" s="190"/>
      <c r="J221" s="190"/>
    </row>
    <row r="222" spans="2:10" ht="30.75" customHeight="1" x14ac:dyDescent="0.2">
      <c r="B222" s="191" t="s">
        <v>934</v>
      </c>
      <c r="C222" s="187" t="s">
        <v>1307</v>
      </c>
      <c r="D222" s="59" t="s">
        <v>1286</v>
      </c>
      <c r="E222" s="189">
        <v>653</v>
      </c>
      <c r="F222" s="189"/>
      <c r="G222" s="189"/>
      <c r="H222" s="189"/>
      <c r="I222" s="189"/>
      <c r="J222" s="189"/>
    </row>
    <row r="223" spans="2:10" x14ac:dyDescent="0.2">
      <c r="B223" s="193"/>
      <c r="C223" s="195"/>
      <c r="D223" s="59" t="s">
        <v>1287</v>
      </c>
      <c r="E223" s="194"/>
      <c r="F223" s="194"/>
      <c r="G223" s="194"/>
      <c r="H223" s="194"/>
      <c r="I223" s="194"/>
      <c r="J223" s="194"/>
    </row>
    <row r="224" spans="2:10" ht="13.5" thickBot="1" x14ac:dyDescent="0.25">
      <c r="B224" s="192"/>
      <c r="C224" s="188"/>
      <c r="D224" s="60" t="s">
        <v>1308</v>
      </c>
      <c r="E224" s="190"/>
      <c r="F224" s="190"/>
      <c r="G224" s="190"/>
      <c r="H224" s="190"/>
      <c r="I224" s="190"/>
      <c r="J224" s="190"/>
    </row>
    <row r="225" spans="2:10" x14ac:dyDescent="0.2">
      <c r="B225" s="191" t="s">
        <v>937</v>
      </c>
      <c r="C225" s="187" t="s">
        <v>1309</v>
      </c>
      <c r="D225" s="59" t="s">
        <v>1286</v>
      </c>
      <c r="E225" s="189">
        <v>631</v>
      </c>
      <c r="F225" s="189"/>
      <c r="G225" s="189"/>
      <c r="H225" s="189"/>
      <c r="I225" s="189"/>
      <c r="J225" s="189"/>
    </row>
    <row r="226" spans="2:10" x14ac:dyDescent="0.2">
      <c r="B226" s="193"/>
      <c r="C226" s="195"/>
      <c r="D226" s="59" t="s">
        <v>1287</v>
      </c>
      <c r="E226" s="194"/>
      <c r="F226" s="194"/>
      <c r="G226" s="194"/>
      <c r="H226" s="194"/>
      <c r="I226" s="194"/>
      <c r="J226" s="194"/>
    </row>
    <row r="227" spans="2:10" ht="13.5" thickBot="1" x14ac:dyDescent="0.25">
      <c r="B227" s="192"/>
      <c r="C227" s="188"/>
      <c r="D227" s="60" t="s">
        <v>1310</v>
      </c>
      <c r="E227" s="190"/>
      <c r="F227" s="190"/>
      <c r="G227" s="190"/>
      <c r="H227" s="190"/>
      <c r="I227" s="190"/>
      <c r="J227" s="190"/>
    </row>
    <row r="228" spans="2:10" ht="30.75" customHeight="1" x14ac:dyDescent="0.2">
      <c r="B228" s="191" t="s">
        <v>940</v>
      </c>
      <c r="C228" s="187" t="s">
        <v>1311</v>
      </c>
      <c r="D228" s="59" t="s">
        <v>1286</v>
      </c>
      <c r="E228" s="189">
        <v>630</v>
      </c>
      <c r="F228" s="189"/>
      <c r="G228" s="189"/>
      <c r="H228" s="189"/>
      <c r="I228" s="189"/>
      <c r="J228" s="189"/>
    </row>
    <row r="229" spans="2:10" x14ac:dyDescent="0.2">
      <c r="B229" s="193"/>
      <c r="C229" s="195"/>
      <c r="D229" s="59" t="s">
        <v>1287</v>
      </c>
      <c r="E229" s="194"/>
      <c r="F229" s="194"/>
      <c r="G229" s="194"/>
      <c r="H229" s="194"/>
      <c r="I229" s="194"/>
      <c r="J229" s="194"/>
    </row>
    <row r="230" spans="2:10" ht="13.5" thickBot="1" x14ac:dyDescent="0.25">
      <c r="B230" s="192"/>
      <c r="C230" s="188"/>
      <c r="D230" s="60" t="s">
        <v>1312</v>
      </c>
      <c r="E230" s="190"/>
      <c r="F230" s="190"/>
      <c r="G230" s="190"/>
      <c r="H230" s="190"/>
      <c r="I230" s="190"/>
      <c r="J230" s="190"/>
    </row>
    <row r="231" spans="2:10" x14ac:dyDescent="0.2">
      <c r="B231" s="191" t="s">
        <v>943</v>
      </c>
      <c r="C231" s="187" t="s">
        <v>1313</v>
      </c>
      <c r="D231" s="59" t="s">
        <v>1286</v>
      </c>
      <c r="E231" s="189">
        <v>637</v>
      </c>
      <c r="F231" s="189"/>
      <c r="G231" s="189"/>
      <c r="H231" s="189"/>
      <c r="I231" s="189"/>
      <c r="J231" s="189"/>
    </row>
    <row r="232" spans="2:10" x14ac:dyDescent="0.2">
      <c r="B232" s="193"/>
      <c r="C232" s="195"/>
      <c r="D232" s="59" t="s">
        <v>1287</v>
      </c>
      <c r="E232" s="194"/>
      <c r="F232" s="194"/>
      <c r="G232" s="194"/>
      <c r="H232" s="194"/>
      <c r="I232" s="194"/>
      <c r="J232" s="194"/>
    </row>
    <row r="233" spans="2:10" ht="13.5" thickBot="1" x14ac:dyDescent="0.25">
      <c r="B233" s="192"/>
      <c r="C233" s="188"/>
      <c r="D233" s="60" t="s">
        <v>1314</v>
      </c>
      <c r="E233" s="190"/>
      <c r="F233" s="190"/>
      <c r="G233" s="190"/>
      <c r="H233" s="190"/>
      <c r="I233" s="190"/>
      <c r="J233" s="190"/>
    </row>
    <row r="234" spans="2:10" ht="15" x14ac:dyDescent="0.25">
      <c r="B234" s="67"/>
      <c r="C234" s="68"/>
      <c r="D234" s="68"/>
      <c r="E234" s="69"/>
      <c r="F234" s="69"/>
      <c r="G234" s="88" t="s">
        <v>1617</v>
      </c>
      <c r="H234" s="89"/>
      <c r="I234" s="109">
        <f>SUM(I11:I233)</f>
        <v>0</v>
      </c>
      <c r="J234" s="109">
        <f>SUM(J11:J233)</f>
        <v>0</v>
      </c>
    </row>
    <row r="235" spans="2:10" ht="15.75" thickBot="1" x14ac:dyDescent="0.3">
      <c r="B235" s="67"/>
      <c r="C235" s="68"/>
      <c r="D235" s="68"/>
      <c r="E235" s="69"/>
      <c r="F235" s="69"/>
      <c r="G235" s="91" t="s">
        <v>1618</v>
      </c>
      <c r="H235" s="92"/>
      <c r="I235" s="92">
        <f>SUM(I234/6)</f>
        <v>0</v>
      </c>
      <c r="J235" s="93">
        <f>SUM(J234/6)</f>
        <v>0</v>
      </c>
    </row>
    <row r="236" spans="2:10" x14ac:dyDescent="0.2">
      <c r="B236" s="67"/>
      <c r="C236" s="68"/>
      <c r="D236" s="68"/>
      <c r="E236" s="69"/>
      <c r="F236" s="69"/>
      <c r="G236" s="69"/>
      <c r="H236" s="69"/>
    </row>
    <row r="237" spans="2:10" x14ac:dyDescent="0.2">
      <c r="B237" s="67"/>
      <c r="C237" s="70" t="s">
        <v>356</v>
      </c>
      <c r="D237" s="70"/>
      <c r="E237" s="199" t="s">
        <v>357</v>
      </c>
      <c r="F237" s="200"/>
      <c r="G237" s="200"/>
      <c r="H237" s="69"/>
    </row>
    <row r="238" spans="2:10" x14ac:dyDescent="0.2">
      <c r="B238" s="67"/>
      <c r="C238" s="68"/>
      <c r="D238" s="68"/>
      <c r="E238" s="69"/>
      <c r="F238" s="69"/>
      <c r="G238" s="69"/>
      <c r="H238" s="69"/>
    </row>
    <row r="239" spans="2:10" ht="13.5" thickBot="1" x14ac:dyDescent="0.25">
      <c r="B239" s="67"/>
      <c r="C239" s="68"/>
      <c r="D239" s="68"/>
      <c r="E239" s="69"/>
      <c r="F239" s="69"/>
      <c r="G239" s="69"/>
      <c r="H239" s="69"/>
    </row>
    <row r="240" spans="2:10" ht="24.75" customHeight="1" x14ac:dyDescent="0.2">
      <c r="B240" s="197" t="s">
        <v>1315</v>
      </c>
      <c r="C240" s="198"/>
      <c r="D240" s="198"/>
      <c r="E240" s="198"/>
      <c r="F240" s="198"/>
      <c r="G240" s="198"/>
      <c r="H240" s="198"/>
    </row>
    <row r="241" spans="2:8" x14ac:dyDescent="0.2">
      <c r="B241" s="196" t="s">
        <v>1316</v>
      </c>
      <c r="C241" s="184"/>
      <c r="D241" s="184"/>
      <c r="E241" s="184"/>
      <c r="F241" s="184"/>
      <c r="G241" s="184"/>
      <c r="H241" s="184"/>
    </row>
    <row r="242" spans="2:8" x14ac:dyDescent="0.2">
      <c r="B242" s="196" t="s">
        <v>1317</v>
      </c>
      <c r="C242" s="184"/>
      <c r="D242" s="184"/>
      <c r="E242" s="184"/>
      <c r="F242" s="184"/>
      <c r="G242" s="184"/>
      <c r="H242" s="184"/>
    </row>
    <row r="243" spans="2:8" ht="26.25" customHeight="1" x14ac:dyDescent="0.2">
      <c r="B243" s="196" t="s">
        <v>1318</v>
      </c>
      <c r="C243" s="184"/>
      <c r="D243" s="184"/>
      <c r="E243" s="184"/>
      <c r="F243" s="184"/>
      <c r="G243" s="184"/>
      <c r="H243" s="184"/>
    </row>
    <row r="244" spans="2:8" x14ac:dyDescent="0.2">
      <c r="B244" s="196" t="s">
        <v>1319</v>
      </c>
      <c r="C244" s="184"/>
      <c r="D244" s="184"/>
      <c r="E244" s="184"/>
      <c r="F244" s="184"/>
      <c r="G244" s="184"/>
      <c r="H244" s="184"/>
    </row>
    <row r="245" spans="2:8" x14ac:dyDescent="0.2">
      <c r="B245" s="196" t="s">
        <v>1320</v>
      </c>
      <c r="C245" s="184"/>
      <c r="D245" s="184"/>
      <c r="E245" s="184"/>
    </row>
    <row r="246" spans="2:8" x14ac:dyDescent="0.2">
      <c r="B246" s="196" t="s">
        <v>1321</v>
      </c>
      <c r="C246" s="184"/>
      <c r="D246" s="184"/>
      <c r="E246" s="184"/>
    </row>
    <row r="247" spans="2:8" x14ac:dyDescent="0.2">
      <c r="B247" s="196" t="s">
        <v>1322</v>
      </c>
      <c r="C247" s="184"/>
      <c r="D247" s="184"/>
      <c r="E247" s="184"/>
    </row>
    <row r="248" spans="2:8" x14ac:dyDescent="0.2">
      <c r="B248" s="196" t="s">
        <v>1323</v>
      </c>
      <c r="C248" s="184"/>
      <c r="D248" s="184"/>
      <c r="E248" s="184"/>
    </row>
    <row r="249" spans="2:8" x14ac:dyDescent="0.2">
      <c r="B249" s="196" t="s">
        <v>1324</v>
      </c>
      <c r="C249" s="184"/>
      <c r="D249" s="184"/>
      <c r="E249" s="184"/>
    </row>
    <row r="250" spans="2:8" x14ac:dyDescent="0.2">
      <c r="B250" s="196" t="s">
        <v>1325</v>
      </c>
      <c r="C250" s="184"/>
      <c r="D250" s="184"/>
      <c r="E250" s="184"/>
    </row>
    <row r="251" spans="2:8" x14ac:dyDescent="0.2">
      <c r="B251" s="196" t="s">
        <v>1326</v>
      </c>
      <c r="C251" s="184"/>
      <c r="D251" s="184"/>
      <c r="E251" s="184"/>
    </row>
    <row r="252" spans="2:8" x14ac:dyDescent="0.2">
      <c r="B252" s="196" t="s">
        <v>1327</v>
      </c>
      <c r="C252" s="184"/>
      <c r="D252" s="184"/>
      <c r="E252" s="184"/>
    </row>
    <row r="253" spans="2:8" ht="25.5" customHeight="1" x14ac:dyDescent="0.2">
      <c r="B253" s="196" t="s">
        <v>1328</v>
      </c>
      <c r="C253" s="184"/>
      <c r="D253" s="184"/>
      <c r="E253" s="184"/>
      <c r="F253" s="184"/>
      <c r="G253" s="184"/>
      <c r="H253" s="184"/>
    </row>
    <row r="254" spans="2:8" x14ac:dyDescent="0.2">
      <c r="B254" s="196" t="s">
        <v>1329</v>
      </c>
      <c r="C254" s="184"/>
      <c r="D254" s="184"/>
      <c r="E254" s="184"/>
      <c r="F254" s="184"/>
      <c r="G254" s="184"/>
      <c r="H254" s="184"/>
    </row>
    <row r="255" spans="2:8" ht="45.75" customHeight="1" x14ac:dyDescent="0.2">
      <c r="B255" s="196" t="s">
        <v>1330</v>
      </c>
      <c r="C255" s="184"/>
      <c r="D255" s="184"/>
      <c r="E255" s="184"/>
      <c r="F255" s="184"/>
      <c r="G255" s="184"/>
      <c r="H255" s="184"/>
    </row>
    <row r="256" spans="2:8" ht="22.5" customHeight="1" x14ac:dyDescent="0.2">
      <c r="B256" s="196" t="s">
        <v>1331</v>
      </c>
      <c r="C256" s="184"/>
      <c r="D256" s="184"/>
      <c r="E256" s="184"/>
      <c r="F256" s="184"/>
      <c r="G256" s="184"/>
      <c r="H256" s="184"/>
    </row>
    <row r="257" spans="2:8" x14ac:dyDescent="0.2">
      <c r="B257" s="196" t="s">
        <v>1332</v>
      </c>
      <c r="C257" s="184"/>
      <c r="D257" s="184"/>
      <c r="E257" s="184"/>
      <c r="F257" s="184"/>
      <c r="G257" s="184"/>
      <c r="H257" s="184"/>
    </row>
    <row r="258" spans="2:8" ht="22.5" customHeight="1" x14ac:dyDescent="0.2">
      <c r="B258" s="196" t="s">
        <v>1333</v>
      </c>
      <c r="C258" s="184"/>
      <c r="D258" s="184"/>
      <c r="E258" s="184"/>
      <c r="F258" s="184"/>
      <c r="G258" s="184"/>
      <c r="H258" s="184"/>
    </row>
    <row r="259" spans="2:8" ht="26.25" customHeight="1" x14ac:dyDescent="0.2">
      <c r="B259" s="196" t="s">
        <v>1334</v>
      </c>
      <c r="C259" s="184"/>
      <c r="D259" s="184"/>
      <c r="E259" s="184"/>
      <c r="F259" s="184"/>
      <c r="G259" s="184"/>
      <c r="H259" s="184"/>
    </row>
    <row r="260" spans="2:8" ht="27.75" customHeight="1" x14ac:dyDescent="0.2">
      <c r="B260" s="196" t="s">
        <v>1335</v>
      </c>
      <c r="C260" s="184"/>
      <c r="D260" s="184"/>
      <c r="E260" s="184"/>
      <c r="F260" s="184"/>
      <c r="G260" s="184"/>
      <c r="H260" s="184"/>
    </row>
    <row r="261" spans="2:8" ht="36.75" customHeight="1" x14ac:dyDescent="0.2">
      <c r="B261" s="196" t="s">
        <v>1336</v>
      </c>
      <c r="C261" s="184"/>
      <c r="D261" s="184"/>
      <c r="E261" s="184"/>
      <c r="F261" s="184"/>
      <c r="G261" s="184"/>
      <c r="H261" s="184"/>
    </row>
    <row r="262" spans="2:8" x14ac:dyDescent="0.2">
      <c r="B262" s="196" t="s">
        <v>1337</v>
      </c>
      <c r="C262" s="184"/>
      <c r="D262" s="184"/>
      <c r="E262" s="184"/>
      <c r="F262" s="184"/>
      <c r="G262" s="184"/>
      <c r="H262" s="184"/>
    </row>
    <row r="263" spans="2:8" ht="27.75" customHeight="1" x14ac:dyDescent="0.2">
      <c r="B263" s="196" t="s">
        <v>1338</v>
      </c>
      <c r="C263" s="184"/>
      <c r="D263" s="184"/>
      <c r="E263" s="184"/>
      <c r="F263" s="184"/>
      <c r="G263" s="184"/>
      <c r="H263" s="184"/>
    </row>
    <row r="264" spans="2:8" x14ac:dyDescent="0.2">
      <c r="B264" s="196" t="s">
        <v>1339</v>
      </c>
      <c r="C264" s="184"/>
      <c r="D264" s="184"/>
      <c r="E264" s="184"/>
      <c r="F264" s="184"/>
      <c r="G264" s="184"/>
      <c r="H264" s="184"/>
    </row>
    <row r="265" spans="2:8" ht="26.25" customHeight="1" x14ac:dyDescent="0.2">
      <c r="B265" s="196" t="s">
        <v>1340</v>
      </c>
      <c r="C265" s="184"/>
      <c r="D265" s="184"/>
      <c r="E265" s="184"/>
      <c r="F265" s="184"/>
      <c r="G265" s="184"/>
      <c r="H265" s="184"/>
    </row>
    <row r="266" spans="2:8" x14ac:dyDescent="0.2">
      <c r="B266" s="196" t="s">
        <v>1341</v>
      </c>
      <c r="C266" s="184"/>
      <c r="D266" s="184"/>
      <c r="E266" s="184"/>
    </row>
    <row r="267" spans="2:8" ht="29.25" customHeight="1" x14ac:dyDescent="0.2">
      <c r="B267" s="196" t="s">
        <v>1342</v>
      </c>
      <c r="C267" s="184"/>
      <c r="D267" s="184"/>
      <c r="E267" s="184"/>
      <c r="F267" s="184"/>
      <c r="G267" s="184"/>
      <c r="H267" s="184"/>
    </row>
    <row r="268" spans="2:8" x14ac:dyDescent="0.2">
      <c r="B268" s="196" t="s">
        <v>1343</v>
      </c>
      <c r="C268" s="184"/>
      <c r="D268" s="184"/>
      <c r="E268" s="184"/>
      <c r="F268" s="184"/>
      <c r="G268" s="184"/>
      <c r="H268" s="184"/>
    </row>
    <row r="269" spans="2:8" x14ac:dyDescent="0.2">
      <c r="B269" s="196" t="s">
        <v>1344</v>
      </c>
      <c r="C269" s="184"/>
      <c r="D269" s="184"/>
      <c r="E269" s="184"/>
      <c r="F269" s="184"/>
      <c r="G269" s="184"/>
      <c r="H269" s="184"/>
    </row>
    <row r="270" spans="2:8" ht="25.5" customHeight="1" x14ac:dyDescent="0.2">
      <c r="B270" s="196" t="s">
        <v>1345</v>
      </c>
      <c r="C270" s="184"/>
      <c r="D270" s="184"/>
      <c r="E270" s="184"/>
      <c r="F270" s="184"/>
      <c r="G270" s="184"/>
      <c r="H270" s="184"/>
    </row>
    <row r="271" spans="2:8" x14ac:dyDescent="0.2">
      <c r="B271" s="196" t="s">
        <v>1346</v>
      </c>
      <c r="C271" s="184"/>
      <c r="D271" s="184"/>
      <c r="E271" s="184"/>
      <c r="F271" s="184"/>
      <c r="G271" s="184"/>
      <c r="H271" s="184"/>
    </row>
    <row r="272" spans="2:8" ht="24.75" customHeight="1" x14ac:dyDescent="0.2">
      <c r="B272" s="196" t="s">
        <v>1347</v>
      </c>
      <c r="C272" s="184"/>
      <c r="D272" s="184"/>
      <c r="E272" s="184"/>
      <c r="F272" s="184"/>
      <c r="G272" s="184"/>
      <c r="H272" s="184"/>
    </row>
    <row r="273" spans="2:8" ht="33.75" customHeight="1" x14ac:dyDescent="0.2">
      <c r="B273" s="196" t="s">
        <v>1348</v>
      </c>
      <c r="C273" s="184"/>
      <c r="D273" s="184"/>
      <c r="E273" s="184"/>
      <c r="F273" s="184"/>
      <c r="G273" s="184"/>
      <c r="H273" s="184"/>
    </row>
    <row r="274" spans="2:8" x14ac:dyDescent="0.2">
      <c r="B274" s="196" t="s">
        <v>1349</v>
      </c>
      <c r="C274" s="184"/>
      <c r="D274" s="184"/>
      <c r="E274" s="184"/>
      <c r="F274" s="184"/>
      <c r="G274" s="184"/>
      <c r="H274" s="184"/>
    </row>
    <row r="275" spans="2:8" x14ac:dyDescent="0.2">
      <c r="B275" s="196" t="s">
        <v>1350</v>
      </c>
      <c r="C275" s="184"/>
      <c r="D275" s="184"/>
      <c r="E275" s="184"/>
      <c r="F275" s="184"/>
      <c r="G275" s="184"/>
      <c r="H275" s="184"/>
    </row>
    <row r="276" spans="2:8" x14ac:dyDescent="0.2">
      <c r="B276" s="196" t="s">
        <v>1351</v>
      </c>
      <c r="C276" s="184"/>
      <c r="D276" s="184"/>
      <c r="E276" s="184"/>
      <c r="F276" s="184"/>
      <c r="G276" s="184"/>
      <c r="H276" s="184"/>
    </row>
  </sheetData>
  <mergeCells count="570">
    <mergeCell ref="I225:I227"/>
    <mergeCell ref="J225:J227"/>
    <mergeCell ref="I228:I230"/>
    <mergeCell ref="J228:J230"/>
    <mergeCell ref="I231:I233"/>
    <mergeCell ref="J231:J233"/>
    <mergeCell ref="I210:I212"/>
    <mergeCell ref="J210:J212"/>
    <mergeCell ref="I213:I215"/>
    <mergeCell ref="J213:J215"/>
    <mergeCell ref="I216:I218"/>
    <mergeCell ref="J216:J218"/>
    <mergeCell ref="I219:I221"/>
    <mergeCell ref="J219:J221"/>
    <mergeCell ref="I222:I224"/>
    <mergeCell ref="J222:J224"/>
    <mergeCell ref="I195:I197"/>
    <mergeCell ref="J195:J197"/>
    <mergeCell ref="I198:I200"/>
    <mergeCell ref="J198:J200"/>
    <mergeCell ref="I201:I203"/>
    <mergeCell ref="J201:J203"/>
    <mergeCell ref="I204:I206"/>
    <mergeCell ref="J204:J206"/>
    <mergeCell ref="I207:I209"/>
    <mergeCell ref="J207:J209"/>
    <mergeCell ref="I178:I180"/>
    <mergeCell ref="J178:J180"/>
    <mergeCell ref="I181:I186"/>
    <mergeCell ref="J181:J186"/>
    <mergeCell ref="I187:I188"/>
    <mergeCell ref="J187:J188"/>
    <mergeCell ref="I189:I191"/>
    <mergeCell ref="J189:J191"/>
    <mergeCell ref="I192:I194"/>
    <mergeCell ref="J192:J194"/>
    <mergeCell ref="I150:I152"/>
    <mergeCell ref="J150:J152"/>
    <mergeCell ref="I153:I161"/>
    <mergeCell ref="J153:J161"/>
    <mergeCell ref="I162:I167"/>
    <mergeCell ref="J162:J167"/>
    <mergeCell ref="I168:I172"/>
    <mergeCell ref="J168:J172"/>
    <mergeCell ref="I173:I177"/>
    <mergeCell ref="J173:J177"/>
    <mergeCell ref="I138:I139"/>
    <mergeCell ref="J138:J139"/>
    <mergeCell ref="I140:I141"/>
    <mergeCell ref="J140:J141"/>
    <mergeCell ref="I142:I143"/>
    <mergeCell ref="J142:J143"/>
    <mergeCell ref="I144:I145"/>
    <mergeCell ref="J144:J145"/>
    <mergeCell ref="I146:I149"/>
    <mergeCell ref="J146:J149"/>
    <mergeCell ref="I124:I127"/>
    <mergeCell ref="J124:J127"/>
    <mergeCell ref="I128:I131"/>
    <mergeCell ref="J128:J131"/>
    <mergeCell ref="I132:I133"/>
    <mergeCell ref="J132:J133"/>
    <mergeCell ref="I134:I135"/>
    <mergeCell ref="J134:J135"/>
    <mergeCell ref="I136:I137"/>
    <mergeCell ref="J136:J137"/>
    <mergeCell ref="I98:I101"/>
    <mergeCell ref="J98:J101"/>
    <mergeCell ref="I102:I107"/>
    <mergeCell ref="J102:J107"/>
    <mergeCell ref="I108:I113"/>
    <mergeCell ref="J108:J113"/>
    <mergeCell ref="I114:I118"/>
    <mergeCell ref="J114:J118"/>
    <mergeCell ref="I119:I123"/>
    <mergeCell ref="J119:J123"/>
    <mergeCell ref="I75:I76"/>
    <mergeCell ref="J75:J76"/>
    <mergeCell ref="I77:I78"/>
    <mergeCell ref="J77:J78"/>
    <mergeCell ref="I79:I87"/>
    <mergeCell ref="J79:J87"/>
    <mergeCell ref="I88:I92"/>
    <mergeCell ref="J88:J92"/>
    <mergeCell ref="I93:I97"/>
    <mergeCell ref="J93:J97"/>
    <mergeCell ref="I65:I66"/>
    <mergeCell ref="J65:J66"/>
    <mergeCell ref="I67:I68"/>
    <mergeCell ref="J67:J68"/>
    <mergeCell ref="I69:I70"/>
    <mergeCell ref="J69:J70"/>
    <mergeCell ref="I71:I72"/>
    <mergeCell ref="J71:J72"/>
    <mergeCell ref="I73:I74"/>
    <mergeCell ref="J73:J74"/>
    <mergeCell ref="I43:I44"/>
    <mergeCell ref="J43:J44"/>
    <mergeCell ref="I57:I58"/>
    <mergeCell ref="J57:J58"/>
    <mergeCell ref="I59:I60"/>
    <mergeCell ref="J59:J60"/>
    <mergeCell ref="I61:I62"/>
    <mergeCell ref="J61:J62"/>
    <mergeCell ref="I63:I64"/>
    <mergeCell ref="J63:J64"/>
    <mergeCell ref="I32:I33"/>
    <mergeCell ref="J32:J33"/>
    <mergeCell ref="I34:I35"/>
    <mergeCell ref="J34:J35"/>
    <mergeCell ref="I36:I37"/>
    <mergeCell ref="J36:J37"/>
    <mergeCell ref="I38:I39"/>
    <mergeCell ref="J38:J39"/>
    <mergeCell ref="I40:I41"/>
    <mergeCell ref="J40:J41"/>
    <mergeCell ref="I22:I23"/>
    <mergeCell ref="J22:J23"/>
    <mergeCell ref="I24:I25"/>
    <mergeCell ref="J24:J25"/>
    <mergeCell ref="I26:I27"/>
    <mergeCell ref="J26:J27"/>
    <mergeCell ref="I28:I29"/>
    <mergeCell ref="J28:J29"/>
    <mergeCell ref="I30:I31"/>
    <mergeCell ref="J30:J31"/>
    <mergeCell ref="I11:I12"/>
    <mergeCell ref="J11:J12"/>
    <mergeCell ref="I14:I15"/>
    <mergeCell ref="J14:J15"/>
    <mergeCell ref="I16:I17"/>
    <mergeCell ref="J16:J17"/>
    <mergeCell ref="I18:I19"/>
    <mergeCell ref="J18:J19"/>
    <mergeCell ref="I20:I21"/>
    <mergeCell ref="J20:J21"/>
    <mergeCell ref="B268:H268"/>
    <mergeCell ref="B269:H269"/>
    <mergeCell ref="B270:H270"/>
    <mergeCell ref="B271:H271"/>
    <mergeCell ref="B272:H272"/>
    <mergeCell ref="B273:H273"/>
    <mergeCell ref="B257:H257"/>
    <mergeCell ref="B258:H258"/>
    <mergeCell ref="B259:H259"/>
    <mergeCell ref="B260:H260"/>
    <mergeCell ref="B261:H261"/>
    <mergeCell ref="B262:H262"/>
    <mergeCell ref="G222:G224"/>
    <mergeCell ref="H222:H224"/>
    <mergeCell ref="G225:G227"/>
    <mergeCell ref="H225:H227"/>
    <mergeCell ref="G228:G230"/>
    <mergeCell ref="H228:H230"/>
    <mergeCell ref="F228:F230"/>
    <mergeCell ref="F231:F233"/>
    <mergeCell ref="B222:B224"/>
    <mergeCell ref="C222:C224"/>
    <mergeCell ref="E222:E224"/>
    <mergeCell ref="B225:B227"/>
    <mergeCell ref="C225:C227"/>
    <mergeCell ref="E225:E227"/>
    <mergeCell ref="G213:G215"/>
    <mergeCell ref="H213:H215"/>
    <mergeCell ref="G216:G218"/>
    <mergeCell ref="H216:H218"/>
    <mergeCell ref="G219:G221"/>
    <mergeCell ref="H219:H221"/>
    <mergeCell ref="G204:G206"/>
    <mergeCell ref="H204:H206"/>
    <mergeCell ref="G207:G209"/>
    <mergeCell ref="H207:H209"/>
    <mergeCell ref="G210:G212"/>
    <mergeCell ref="H210:H212"/>
    <mergeCell ref="G195:G197"/>
    <mergeCell ref="H195:H197"/>
    <mergeCell ref="G198:G200"/>
    <mergeCell ref="H198:H200"/>
    <mergeCell ref="G201:G203"/>
    <mergeCell ref="H201:H203"/>
    <mergeCell ref="G187:G188"/>
    <mergeCell ref="H187:H188"/>
    <mergeCell ref="G189:G191"/>
    <mergeCell ref="H189:H191"/>
    <mergeCell ref="G192:G194"/>
    <mergeCell ref="H192:H194"/>
    <mergeCell ref="G173:G177"/>
    <mergeCell ref="H173:H177"/>
    <mergeCell ref="G178:G180"/>
    <mergeCell ref="H178:H180"/>
    <mergeCell ref="G181:G186"/>
    <mergeCell ref="H181:H186"/>
    <mergeCell ref="G153:G161"/>
    <mergeCell ref="H153:H161"/>
    <mergeCell ref="G162:G167"/>
    <mergeCell ref="H162:H167"/>
    <mergeCell ref="G168:G172"/>
    <mergeCell ref="H168:H172"/>
    <mergeCell ref="G144:G145"/>
    <mergeCell ref="H144:H145"/>
    <mergeCell ref="G146:G149"/>
    <mergeCell ref="H146:H149"/>
    <mergeCell ref="G150:G152"/>
    <mergeCell ref="H150:H152"/>
    <mergeCell ref="G138:G139"/>
    <mergeCell ref="H138:H139"/>
    <mergeCell ref="G140:G141"/>
    <mergeCell ref="H140:H141"/>
    <mergeCell ref="G142:G143"/>
    <mergeCell ref="H142:H143"/>
    <mergeCell ref="G132:G133"/>
    <mergeCell ref="H132:H133"/>
    <mergeCell ref="G134:G135"/>
    <mergeCell ref="H134:H135"/>
    <mergeCell ref="G136:G137"/>
    <mergeCell ref="H136:H137"/>
    <mergeCell ref="G119:G123"/>
    <mergeCell ref="H119:H123"/>
    <mergeCell ref="G124:G127"/>
    <mergeCell ref="H124:H127"/>
    <mergeCell ref="G128:G131"/>
    <mergeCell ref="H128:H131"/>
    <mergeCell ref="G102:G107"/>
    <mergeCell ref="H102:H107"/>
    <mergeCell ref="G108:G113"/>
    <mergeCell ref="H108:H113"/>
    <mergeCell ref="G114:G118"/>
    <mergeCell ref="H114:H118"/>
    <mergeCell ref="G88:G92"/>
    <mergeCell ref="H88:H92"/>
    <mergeCell ref="G93:G97"/>
    <mergeCell ref="H93:H97"/>
    <mergeCell ref="G98:G101"/>
    <mergeCell ref="H98:H101"/>
    <mergeCell ref="G75:G76"/>
    <mergeCell ref="H75:H76"/>
    <mergeCell ref="G77:G78"/>
    <mergeCell ref="H77:H78"/>
    <mergeCell ref="G79:G87"/>
    <mergeCell ref="H79:H87"/>
    <mergeCell ref="G69:G70"/>
    <mergeCell ref="H69:H70"/>
    <mergeCell ref="G71:G72"/>
    <mergeCell ref="H71:H72"/>
    <mergeCell ref="G73:G74"/>
    <mergeCell ref="H73:H74"/>
    <mergeCell ref="G63:G64"/>
    <mergeCell ref="H63:H64"/>
    <mergeCell ref="G65:G66"/>
    <mergeCell ref="H65:H66"/>
    <mergeCell ref="G67:G68"/>
    <mergeCell ref="H67:H68"/>
    <mergeCell ref="G57:G58"/>
    <mergeCell ref="H57:H58"/>
    <mergeCell ref="G59:G60"/>
    <mergeCell ref="H59:H60"/>
    <mergeCell ref="G61:G62"/>
    <mergeCell ref="H61:H62"/>
    <mergeCell ref="G38:G39"/>
    <mergeCell ref="H38:H39"/>
    <mergeCell ref="G40:G41"/>
    <mergeCell ref="H40:H41"/>
    <mergeCell ref="G43:G44"/>
    <mergeCell ref="H43:H44"/>
    <mergeCell ref="G32:G33"/>
    <mergeCell ref="H32:H33"/>
    <mergeCell ref="G34:G35"/>
    <mergeCell ref="H34:H35"/>
    <mergeCell ref="G36:G37"/>
    <mergeCell ref="H36:H37"/>
    <mergeCell ref="G26:G27"/>
    <mergeCell ref="H26:H27"/>
    <mergeCell ref="G28:G29"/>
    <mergeCell ref="H28:H29"/>
    <mergeCell ref="G30:G31"/>
    <mergeCell ref="H30:H31"/>
    <mergeCell ref="G20:G21"/>
    <mergeCell ref="H20:H21"/>
    <mergeCell ref="G22:G23"/>
    <mergeCell ref="H22:H23"/>
    <mergeCell ref="G24:G25"/>
    <mergeCell ref="H24:H25"/>
    <mergeCell ref="G11:G12"/>
    <mergeCell ref="H11:H12"/>
    <mergeCell ref="G14:G15"/>
    <mergeCell ref="H14:H15"/>
    <mergeCell ref="G16:G17"/>
    <mergeCell ref="H16:H17"/>
    <mergeCell ref="G18:G19"/>
    <mergeCell ref="H18:H19"/>
    <mergeCell ref="F210:F212"/>
    <mergeCell ref="F168:F172"/>
    <mergeCell ref="F173:F177"/>
    <mergeCell ref="F178:F180"/>
    <mergeCell ref="F181:F186"/>
    <mergeCell ref="F187:F188"/>
    <mergeCell ref="F189:F191"/>
    <mergeCell ref="F142:F143"/>
    <mergeCell ref="F144:F145"/>
    <mergeCell ref="F146:F149"/>
    <mergeCell ref="F150:F152"/>
    <mergeCell ref="F153:F161"/>
    <mergeCell ref="F162:F167"/>
    <mergeCell ref="F128:F131"/>
    <mergeCell ref="F132:F133"/>
    <mergeCell ref="F134:F135"/>
    <mergeCell ref="F213:F215"/>
    <mergeCell ref="F216:F218"/>
    <mergeCell ref="F219:F221"/>
    <mergeCell ref="F222:F224"/>
    <mergeCell ref="F225:F227"/>
    <mergeCell ref="F192:F194"/>
    <mergeCell ref="F195:F197"/>
    <mergeCell ref="F198:F200"/>
    <mergeCell ref="F201:F203"/>
    <mergeCell ref="F204:F206"/>
    <mergeCell ref="F207:F209"/>
    <mergeCell ref="F136:F137"/>
    <mergeCell ref="F138:F139"/>
    <mergeCell ref="F140:F141"/>
    <mergeCell ref="F98:F101"/>
    <mergeCell ref="F102:F107"/>
    <mergeCell ref="F108:F113"/>
    <mergeCell ref="F114:F118"/>
    <mergeCell ref="F119:F123"/>
    <mergeCell ref="F124:F127"/>
    <mergeCell ref="F73:F74"/>
    <mergeCell ref="F75:F76"/>
    <mergeCell ref="F77:F78"/>
    <mergeCell ref="F79:F87"/>
    <mergeCell ref="F88:F92"/>
    <mergeCell ref="F93:F97"/>
    <mergeCell ref="F61:F62"/>
    <mergeCell ref="F63:F64"/>
    <mergeCell ref="F65:F66"/>
    <mergeCell ref="F67:F68"/>
    <mergeCell ref="F69:F70"/>
    <mergeCell ref="F71:F72"/>
    <mergeCell ref="F36:F37"/>
    <mergeCell ref="F38:F39"/>
    <mergeCell ref="F40:F41"/>
    <mergeCell ref="F43:F44"/>
    <mergeCell ref="F57:F58"/>
    <mergeCell ref="F59:F60"/>
    <mergeCell ref="F24:F25"/>
    <mergeCell ref="F26:F27"/>
    <mergeCell ref="F28:F29"/>
    <mergeCell ref="F30:F31"/>
    <mergeCell ref="F32:F33"/>
    <mergeCell ref="F34:F35"/>
    <mergeCell ref="F11:F12"/>
    <mergeCell ref="F14:F15"/>
    <mergeCell ref="F16:F17"/>
    <mergeCell ref="F18:F19"/>
    <mergeCell ref="F20:F21"/>
    <mergeCell ref="F22:F23"/>
    <mergeCell ref="B274:H274"/>
    <mergeCell ref="B275:H275"/>
    <mergeCell ref="B276:H276"/>
    <mergeCell ref="B266:E266"/>
    <mergeCell ref="B264:H264"/>
    <mergeCell ref="B265:H265"/>
    <mergeCell ref="B267:H267"/>
    <mergeCell ref="B263:H263"/>
    <mergeCell ref="B252:E252"/>
    <mergeCell ref="B253:H253"/>
    <mergeCell ref="B254:H254"/>
    <mergeCell ref="B255:H255"/>
    <mergeCell ref="B256:H256"/>
    <mergeCell ref="B246:E246"/>
    <mergeCell ref="B247:E247"/>
    <mergeCell ref="B248:E248"/>
    <mergeCell ref="B249:E249"/>
    <mergeCell ref="B250:E250"/>
    <mergeCell ref="B251:E251"/>
    <mergeCell ref="B245:E245"/>
    <mergeCell ref="B244:H244"/>
    <mergeCell ref="B228:B230"/>
    <mergeCell ref="C228:C230"/>
    <mergeCell ref="E228:E230"/>
    <mergeCell ref="B231:B233"/>
    <mergeCell ref="C231:C233"/>
    <mergeCell ref="E231:E233"/>
    <mergeCell ref="G231:G233"/>
    <mergeCell ref="H231:H233"/>
    <mergeCell ref="B240:H240"/>
    <mergeCell ref="B241:H241"/>
    <mergeCell ref="B242:H242"/>
    <mergeCell ref="B243:H243"/>
    <mergeCell ref="E237:G237"/>
    <mergeCell ref="B216:B218"/>
    <mergeCell ref="C216:C218"/>
    <mergeCell ref="E216:E218"/>
    <mergeCell ref="B219:B221"/>
    <mergeCell ref="C219:C221"/>
    <mergeCell ref="E219:E221"/>
    <mergeCell ref="B210:B212"/>
    <mergeCell ref="C210:C212"/>
    <mergeCell ref="E210:E212"/>
    <mergeCell ref="B213:B215"/>
    <mergeCell ref="C213:C215"/>
    <mergeCell ref="E213:E215"/>
    <mergeCell ref="B204:B206"/>
    <mergeCell ref="C204:C206"/>
    <mergeCell ref="E204:E206"/>
    <mergeCell ref="B207:B209"/>
    <mergeCell ref="C207:C209"/>
    <mergeCell ref="E207:E209"/>
    <mergeCell ref="B198:B200"/>
    <mergeCell ref="C198:C200"/>
    <mergeCell ref="E198:E200"/>
    <mergeCell ref="B201:B203"/>
    <mergeCell ref="C201:C203"/>
    <mergeCell ref="E201:E203"/>
    <mergeCell ref="B192:B194"/>
    <mergeCell ref="C192:C194"/>
    <mergeCell ref="E192:E194"/>
    <mergeCell ref="B195:B197"/>
    <mergeCell ref="C195:C197"/>
    <mergeCell ref="E195:E197"/>
    <mergeCell ref="B187:B188"/>
    <mergeCell ref="C187:C188"/>
    <mergeCell ref="E187:E188"/>
    <mergeCell ref="B189:B191"/>
    <mergeCell ref="C189:C191"/>
    <mergeCell ref="E189:E191"/>
    <mergeCell ref="B178:B180"/>
    <mergeCell ref="C178:C180"/>
    <mergeCell ref="E178:E180"/>
    <mergeCell ref="B181:B186"/>
    <mergeCell ref="C181:C186"/>
    <mergeCell ref="E181:E186"/>
    <mergeCell ref="B162:B167"/>
    <mergeCell ref="E162:E167"/>
    <mergeCell ref="B168:B172"/>
    <mergeCell ref="E168:E172"/>
    <mergeCell ref="B173:B177"/>
    <mergeCell ref="E173:E177"/>
    <mergeCell ref="B150:B152"/>
    <mergeCell ref="C150:C152"/>
    <mergeCell ref="E150:E152"/>
    <mergeCell ref="B153:B161"/>
    <mergeCell ref="C153:C161"/>
    <mergeCell ref="E153:E161"/>
    <mergeCell ref="B144:B145"/>
    <mergeCell ref="D144:D145"/>
    <mergeCell ref="E144:E145"/>
    <mergeCell ref="B146:B149"/>
    <mergeCell ref="C146:C149"/>
    <mergeCell ref="E146:E149"/>
    <mergeCell ref="B140:B141"/>
    <mergeCell ref="D140:D141"/>
    <mergeCell ref="E140:E141"/>
    <mergeCell ref="B142:B143"/>
    <mergeCell ref="D142:D143"/>
    <mergeCell ref="E142:E143"/>
    <mergeCell ref="B134:B135"/>
    <mergeCell ref="E134:E135"/>
    <mergeCell ref="B136:B137"/>
    <mergeCell ref="D136:D137"/>
    <mergeCell ref="E136:E137"/>
    <mergeCell ref="B138:B139"/>
    <mergeCell ref="D138:D139"/>
    <mergeCell ref="E138:E139"/>
    <mergeCell ref="B124:B127"/>
    <mergeCell ref="E124:E127"/>
    <mergeCell ref="B128:B131"/>
    <mergeCell ref="E128:E131"/>
    <mergeCell ref="B132:B133"/>
    <mergeCell ref="D132:D133"/>
    <mergeCell ref="E132:E133"/>
    <mergeCell ref="B108:B113"/>
    <mergeCell ref="E108:E113"/>
    <mergeCell ref="B114:B118"/>
    <mergeCell ref="E114:E118"/>
    <mergeCell ref="B119:B123"/>
    <mergeCell ref="E119:E123"/>
    <mergeCell ref="B93:B97"/>
    <mergeCell ref="E93:E97"/>
    <mergeCell ref="B98:B101"/>
    <mergeCell ref="E98:E101"/>
    <mergeCell ref="B102:B107"/>
    <mergeCell ref="E102:E107"/>
    <mergeCell ref="B77:B78"/>
    <mergeCell ref="D77:D78"/>
    <mergeCell ref="E77:E78"/>
    <mergeCell ref="B79:B87"/>
    <mergeCell ref="E79:E87"/>
    <mergeCell ref="B88:B92"/>
    <mergeCell ref="E88:E92"/>
    <mergeCell ref="B73:B74"/>
    <mergeCell ref="C73:C74"/>
    <mergeCell ref="D73:D74"/>
    <mergeCell ref="E73:E74"/>
    <mergeCell ref="B75:B76"/>
    <mergeCell ref="D75:D76"/>
    <mergeCell ref="E75:E76"/>
    <mergeCell ref="B69:B70"/>
    <mergeCell ref="D69:D70"/>
    <mergeCell ref="E69:E70"/>
    <mergeCell ref="B71:B72"/>
    <mergeCell ref="D71:D72"/>
    <mergeCell ref="E71:E72"/>
    <mergeCell ref="B65:B66"/>
    <mergeCell ref="D65:D66"/>
    <mergeCell ref="E65:E66"/>
    <mergeCell ref="B67:B68"/>
    <mergeCell ref="D67:D68"/>
    <mergeCell ref="E67:E68"/>
    <mergeCell ref="B61:B62"/>
    <mergeCell ref="D61:D62"/>
    <mergeCell ref="E61:E62"/>
    <mergeCell ref="B63:B64"/>
    <mergeCell ref="D63:D64"/>
    <mergeCell ref="E63:E64"/>
    <mergeCell ref="B57:B58"/>
    <mergeCell ref="D57:D58"/>
    <mergeCell ref="E57:E58"/>
    <mergeCell ref="B59:B60"/>
    <mergeCell ref="D59:D60"/>
    <mergeCell ref="E59:E60"/>
    <mergeCell ref="B40:B41"/>
    <mergeCell ref="D40:D41"/>
    <mergeCell ref="E40:E41"/>
    <mergeCell ref="B43:B44"/>
    <mergeCell ref="D43:D44"/>
    <mergeCell ref="E43:E44"/>
    <mergeCell ref="B36:B37"/>
    <mergeCell ref="D36:D37"/>
    <mergeCell ref="E36:E37"/>
    <mergeCell ref="B38:B39"/>
    <mergeCell ref="D38:D39"/>
    <mergeCell ref="E38:E39"/>
    <mergeCell ref="B32:B33"/>
    <mergeCell ref="D32:D33"/>
    <mergeCell ref="E32:E33"/>
    <mergeCell ref="B34:B35"/>
    <mergeCell ref="D34:D35"/>
    <mergeCell ref="E34:E35"/>
    <mergeCell ref="B28:B29"/>
    <mergeCell ref="D28:D29"/>
    <mergeCell ref="E28:E29"/>
    <mergeCell ref="B30:B31"/>
    <mergeCell ref="D30:D31"/>
    <mergeCell ref="E30:E31"/>
    <mergeCell ref="B24:B25"/>
    <mergeCell ref="D24:D25"/>
    <mergeCell ref="E24:E25"/>
    <mergeCell ref="B26:B27"/>
    <mergeCell ref="D26:D27"/>
    <mergeCell ref="E26:E27"/>
    <mergeCell ref="B22:B23"/>
    <mergeCell ref="D22:D23"/>
    <mergeCell ref="E22:E23"/>
    <mergeCell ref="B16:B17"/>
    <mergeCell ref="D16:D17"/>
    <mergeCell ref="E16:E17"/>
    <mergeCell ref="B18:B19"/>
    <mergeCell ref="D18:D19"/>
    <mergeCell ref="E18:E19"/>
    <mergeCell ref="C3:D3"/>
    <mergeCell ref="B11:B12"/>
    <mergeCell ref="D11:D12"/>
    <mergeCell ref="E11:E12"/>
    <mergeCell ref="B14:B15"/>
    <mergeCell ref="D14:D15"/>
    <mergeCell ref="E14:E15"/>
    <mergeCell ref="B20:B21"/>
    <mergeCell ref="D20:D21"/>
    <mergeCell ref="E20:E21"/>
  </mergeCells>
  <pageMargins left="0" right="0" top="0" bottom="0" header="0.31496062992125984" footer="0.31496062992125984"/>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
  <sheetViews>
    <sheetView topLeftCell="A97" workbookViewId="0">
      <selection activeCell="G110" sqref="G110:J111"/>
    </sheetView>
  </sheetViews>
  <sheetFormatPr defaultRowHeight="12.75" x14ac:dyDescent="0.2"/>
  <cols>
    <col min="1" max="2" width="9.140625" style="36"/>
    <col min="3" max="3" width="23.7109375" style="36" customWidth="1"/>
    <col min="4" max="4" width="32" style="36" customWidth="1"/>
    <col min="5" max="5" width="14.140625" style="36" customWidth="1"/>
    <col min="6" max="6" width="14.7109375" style="36" customWidth="1"/>
    <col min="7" max="7" width="12.28515625" style="36" customWidth="1"/>
    <col min="8" max="8" width="12.42578125" style="36" customWidth="1"/>
    <col min="9" max="9" width="13.42578125" style="36" customWidth="1"/>
    <col min="10" max="10" width="14.85546875" style="36" customWidth="1"/>
    <col min="11" max="16384" width="9.140625" style="36"/>
  </cols>
  <sheetData>
    <row r="1" spans="1:10" x14ac:dyDescent="0.2">
      <c r="A1" s="36" t="s">
        <v>351</v>
      </c>
    </row>
    <row r="4" spans="1:10" ht="81" customHeight="1" x14ac:dyDescent="0.2">
      <c r="C4" s="229" t="s">
        <v>1354</v>
      </c>
      <c r="D4" s="171"/>
      <c r="E4" s="171"/>
      <c r="F4" s="171"/>
      <c r="G4" s="171"/>
      <c r="H4" s="30"/>
      <c r="I4" s="30"/>
      <c r="J4" s="30"/>
    </row>
    <row r="5" spans="1:10" ht="23.25" customHeight="1" x14ac:dyDescent="0.2">
      <c r="C5" s="71" t="s">
        <v>1031</v>
      </c>
      <c r="D5" s="31"/>
      <c r="E5" s="31"/>
      <c r="F5" s="31"/>
      <c r="G5" s="31"/>
      <c r="H5" s="30"/>
      <c r="I5" s="30"/>
      <c r="J5" s="30"/>
    </row>
    <row r="6" spans="1:10" ht="33" customHeight="1" x14ac:dyDescent="0.2">
      <c r="A6" s="71" t="s">
        <v>781</v>
      </c>
      <c r="C6" s="72"/>
      <c r="D6" s="31"/>
      <c r="E6" s="31"/>
      <c r="F6" s="31"/>
      <c r="G6" s="31"/>
      <c r="H6" s="30"/>
      <c r="I6" s="30"/>
      <c r="J6" s="30"/>
    </row>
    <row r="7" spans="1:10" ht="13.5" thickBot="1" x14ac:dyDescent="0.25"/>
    <row r="8" spans="1:10" x14ac:dyDescent="0.2">
      <c r="B8" s="207" t="s">
        <v>760</v>
      </c>
      <c r="C8" s="207" t="s">
        <v>761</v>
      </c>
      <c r="D8" s="207" t="s">
        <v>1033</v>
      </c>
      <c r="E8" s="73" t="s">
        <v>1355</v>
      </c>
      <c r="F8" s="207" t="s">
        <v>1352</v>
      </c>
      <c r="G8" s="207" t="s">
        <v>1506</v>
      </c>
      <c r="H8" s="227" t="s">
        <v>1507</v>
      </c>
      <c r="I8" s="232" t="s">
        <v>1621</v>
      </c>
      <c r="J8" s="232" t="s">
        <v>1623</v>
      </c>
    </row>
    <row r="9" spans="1:10" ht="65.25" customHeight="1" thickBot="1" x14ac:dyDescent="0.25">
      <c r="B9" s="208"/>
      <c r="C9" s="208"/>
      <c r="D9" s="208"/>
      <c r="E9" s="74" t="s">
        <v>1615</v>
      </c>
      <c r="F9" s="226"/>
      <c r="G9" s="226"/>
      <c r="H9" s="228"/>
      <c r="I9" s="137"/>
      <c r="J9" s="137"/>
    </row>
    <row r="10" spans="1:10" ht="54" customHeight="1" thickBot="1" x14ac:dyDescent="0.25">
      <c r="B10" s="107">
        <v>0</v>
      </c>
      <c r="C10" s="108">
        <v>1</v>
      </c>
      <c r="D10" s="105">
        <v>2</v>
      </c>
      <c r="E10" s="105">
        <v>3</v>
      </c>
      <c r="F10" s="106">
        <v>4</v>
      </c>
      <c r="G10" s="106">
        <v>5</v>
      </c>
      <c r="H10" s="106">
        <v>6</v>
      </c>
      <c r="I10" s="110">
        <v>7</v>
      </c>
      <c r="J10" s="110" t="s">
        <v>1624</v>
      </c>
    </row>
    <row r="11" spans="1:10" ht="25.5" x14ac:dyDescent="0.2">
      <c r="B11" s="204" t="s">
        <v>1034</v>
      </c>
      <c r="C11" s="201" t="s">
        <v>1356</v>
      </c>
      <c r="D11" s="75" t="s">
        <v>1357</v>
      </c>
      <c r="E11" s="201">
        <v>733</v>
      </c>
      <c r="F11" s="201"/>
      <c r="G11" s="201"/>
      <c r="H11" s="201"/>
      <c r="I11" s="201"/>
      <c r="J11" s="201"/>
    </row>
    <row r="12" spans="1:10" x14ac:dyDescent="0.2">
      <c r="B12" s="205"/>
      <c r="C12" s="202"/>
      <c r="D12" s="75" t="s">
        <v>1358</v>
      </c>
      <c r="E12" s="202"/>
      <c r="F12" s="202"/>
      <c r="G12" s="202"/>
      <c r="H12" s="202"/>
      <c r="I12" s="202"/>
      <c r="J12" s="202"/>
    </row>
    <row r="13" spans="1:10" ht="25.5" x14ac:dyDescent="0.2">
      <c r="B13" s="205"/>
      <c r="C13" s="202"/>
      <c r="D13" s="75" t="s">
        <v>1359</v>
      </c>
      <c r="E13" s="202"/>
      <c r="F13" s="202"/>
      <c r="G13" s="202"/>
      <c r="H13" s="202"/>
      <c r="I13" s="202"/>
      <c r="J13" s="202"/>
    </row>
    <row r="14" spans="1:10" ht="25.5" x14ac:dyDescent="0.2">
      <c r="B14" s="205"/>
      <c r="C14" s="202"/>
      <c r="D14" s="75" t="s">
        <v>1360</v>
      </c>
      <c r="E14" s="202"/>
      <c r="F14" s="202"/>
      <c r="G14" s="202"/>
      <c r="H14" s="202"/>
      <c r="I14" s="202"/>
      <c r="J14" s="202"/>
    </row>
    <row r="15" spans="1:10" x14ac:dyDescent="0.2">
      <c r="B15" s="205"/>
      <c r="C15" s="202"/>
      <c r="D15" s="75" t="s">
        <v>1361</v>
      </c>
      <c r="E15" s="202"/>
      <c r="F15" s="202"/>
      <c r="G15" s="202"/>
      <c r="H15" s="202"/>
      <c r="I15" s="202"/>
      <c r="J15" s="202"/>
    </row>
    <row r="16" spans="1:10" x14ac:dyDescent="0.2">
      <c r="B16" s="205"/>
      <c r="C16" s="202"/>
      <c r="D16" s="75" t="s">
        <v>1362</v>
      </c>
      <c r="E16" s="202"/>
      <c r="F16" s="202"/>
      <c r="G16" s="202"/>
      <c r="H16" s="202"/>
      <c r="I16" s="202"/>
      <c r="J16" s="202"/>
    </row>
    <row r="17" spans="2:10" x14ac:dyDescent="0.2">
      <c r="B17" s="205"/>
      <c r="C17" s="202"/>
      <c r="D17" s="75" t="s">
        <v>1363</v>
      </c>
      <c r="E17" s="202"/>
      <c r="F17" s="202"/>
      <c r="G17" s="202"/>
      <c r="H17" s="202"/>
      <c r="I17" s="202"/>
      <c r="J17" s="202"/>
    </row>
    <row r="18" spans="2:10" x14ac:dyDescent="0.2">
      <c r="B18" s="205"/>
      <c r="C18" s="202"/>
      <c r="D18" s="75" t="s">
        <v>1364</v>
      </c>
      <c r="E18" s="202"/>
      <c r="F18" s="202"/>
      <c r="G18" s="202"/>
      <c r="H18" s="202"/>
      <c r="I18" s="202"/>
      <c r="J18" s="202"/>
    </row>
    <row r="19" spans="2:10" x14ac:dyDescent="0.2">
      <c r="B19" s="205"/>
      <c r="C19" s="202"/>
      <c r="D19" s="75" t="s">
        <v>1365</v>
      </c>
      <c r="E19" s="202"/>
      <c r="F19" s="202"/>
      <c r="G19" s="202"/>
      <c r="H19" s="202"/>
      <c r="I19" s="202"/>
      <c r="J19" s="202"/>
    </row>
    <row r="20" spans="2:10" x14ac:dyDescent="0.2">
      <c r="B20" s="205"/>
      <c r="C20" s="202"/>
      <c r="D20" s="75" t="s">
        <v>1366</v>
      </c>
      <c r="E20" s="202"/>
      <c r="F20" s="202"/>
      <c r="G20" s="202"/>
      <c r="H20" s="202"/>
      <c r="I20" s="202"/>
      <c r="J20" s="202"/>
    </row>
    <row r="21" spans="2:10" x14ac:dyDescent="0.2">
      <c r="B21" s="205"/>
      <c r="C21" s="202"/>
      <c r="D21" s="75" t="s">
        <v>1367</v>
      </c>
      <c r="E21" s="202"/>
      <c r="F21" s="202"/>
      <c r="G21" s="202"/>
      <c r="H21" s="202"/>
      <c r="I21" s="202"/>
      <c r="J21" s="202"/>
    </row>
    <row r="22" spans="2:10" ht="25.5" x14ac:dyDescent="0.2">
      <c r="B22" s="205"/>
      <c r="C22" s="202"/>
      <c r="D22" s="75" t="s">
        <v>1368</v>
      </c>
      <c r="E22" s="202"/>
      <c r="F22" s="202"/>
      <c r="G22" s="202"/>
      <c r="H22" s="202"/>
      <c r="I22" s="202"/>
      <c r="J22" s="202"/>
    </row>
    <row r="23" spans="2:10" x14ac:dyDescent="0.2">
      <c r="B23" s="205"/>
      <c r="C23" s="202"/>
      <c r="D23" s="75" t="s">
        <v>1369</v>
      </c>
      <c r="E23" s="202"/>
      <c r="F23" s="202"/>
      <c r="G23" s="202"/>
      <c r="H23" s="202"/>
      <c r="I23" s="202"/>
      <c r="J23" s="202"/>
    </row>
    <row r="24" spans="2:10" x14ac:dyDescent="0.2">
      <c r="B24" s="205"/>
      <c r="C24" s="202"/>
      <c r="D24" s="75" t="s">
        <v>1370</v>
      </c>
      <c r="E24" s="202"/>
      <c r="F24" s="202"/>
      <c r="G24" s="202"/>
      <c r="H24" s="202"/>
      <c r="I24" s="202"/>
      <c r="J24" s="202"/>
    </row>
    <row r="25" spans="2:10" ht="51" x14ac:dyDescent="0.2">
      <c r="B25" s="205"/>
      <c r="C25" s="202"/>
      <c r="D25" s="75" t="s">
        <v>848</v>
      </c>
      <c r="E25" s="202"/>
      <c r="F25" s="202"/>
      <c r="G25" s="202"/>
      <c r="H25" s="202"/>
      <c r="I25" s="202"/>
      <c r="J25" s="202"/>
    </row>
    <row r="26" spans="2:10" x14ac:dyDescent="0.2">
      <c r="B26" s="205"/>
      <c r="C26" s="202"/>
      <c r="D26" s="75" t="s">
        <v>1371</v>
      </c>
      <c r="E26" s="202"/>
      <c r="F26" s="202"/>
      <c r="G26" s="202"/>
      <c r="H26" s="202"/>
      <c r="I26" s="202"/>
      <c r="J26" s="202"/>
    </row>
    <row r="27" spans="2:10" ht="89.25" x14ac:dyDescent="0.2">
      <c r="B27" s="205"/>
      <c r="C27" s="202"/>
      <c r="D27" s="75" t="s">
        <v>1372</v>
      </c>
      <c r="E27" s="202"/>
      <c r="F27" s="202"/>
      <c r="G27" s="202"/>
      <c r="H27" s="202"/>
      <c r="I27" s="202"/>
      <c r="J27" s="202"/>
    </row>
    <row r="28" spans="2:10" ht="26.25" thickBot="1" x14ac:dyDescent="0.25">
      <c r="B28" s="206"/>
      <c r="C28" s="203"/>
      <c r="D28" s="76" t="s">
        <v>1373</v>
      </c>
      <c r="E28" s="203"/>
      <c r="F28" s="203"/>
      <c r="G28" s="203"/>
      <c r="H28" s="203"/>
      <c r="I28" s="203"/>
      <c r="J28" s="203"/>
    </row>
    <row r="29" spans="2:10" ht="25.5" x14ac:dyDescent="0.2">
      <c r="B29" s="204" t="s">
        <v>1374</v>
      </c>
      <c r="C29" s="201" t="s">
        <v>1375</v>
      </c>
      <c r="D29" s="75" t="s">
        <v>1376</v>
      </c>
      <c r="E29" s="201">
        <v>450</v>
      </c>
      <c r="F29" s="201"/>
      <c r="G29" s="201"/>
      <c r="H29" s="201"/>
      <c r="I29" s="201"/>
      <c r="J29" s="201"/>
    </row>
    <row r="30" spans="2:10" x14ac:dyDescent="0.2">
      <c r="B30" s="205"/>
      <c r="C30" s="202"/>
      <c r="D30" s="75" t="s">
        <v>1358</v>
      </c>
      <c r="E30" s="202"/>
      <c r="F30" s="202"/>
      <c r="G30" s="202"/>
      <c r="H30" s="202"/>
      <c r="I30" s="202"/>
      <c r="J30" s="202"/>
    </row>
    <row r="31" spans="2:10" ht="25.5" x14ac:dyDescent="0.2">
      <c r="B31" s="205"/>
      <c r="C31" s="202"/>
      <c r="D31" s="75" t="s">
        <v>1359</v>
      </c>
      <c r="E31" s="202"/>
      <c r="F31" s="202"/>
      <c r="G31" s="202"/>
      <c r="H31" s="202"/>
      <c r="I31" s="202"/>
      <c r="J31" s="202"/>
    </row>
    <row r="32" spans="2:10" ht="25.5" x14ac:dyDescent="0.2">
      <c r="B32" s="205"/>
      <c r="C32" s="202"/>
      <c r="D32" s="75" t="s">
        <v>1360</v>
      </c>
      <c r="E32" s="202"/>
      <c r="F32" s="202"/>
      <c r="G32" s="202"/>
      <c r="H32" s="202"/>
      <c r="I32" s="202"/>
      <c r="J32" s="202"/>
    </row>
    <row r="33" spans="2:10" x14ac:dyDescent="0.2">
      <c r="B33" s="205"/>
      <c r="C33" s="202"/>
      <c r="D33" s="75" t="s">
        <v>1361</v>
      </c>
      <c r="E33" s="202"/>
      <c r="F33" s="202"/>
      <c r="G33" s="202"/>
      <c r="H33" s="202"/>
      <c r="I33" s="202"/>
      <c r="J33" s="202"/>
    </row>
    <row r="34" spans="2:10" x14ac:dyDescent="0.2">
      <c r="B34" s="205"/>
      <c r="C34" s="202"/>
      <c r="D34" s="75" t="s">
        <v>1362</v>
      </c>
      <c r="E34" s="202"/>
      <c r="F34" s="202"/>
      <c r="G34" s="202"/>
      <c r="H34" s="202"/>
      <c r="I34" s="202"/>
      <c r="J34" s="202"/>
    </row>
    <row r="35" spans="2:10" x14ac:dyDescent="0.2">
      <c r="B35" s="205"/>
      <c r="C35" s="202"/>
      <c r="D35" s="75" t="s">
        <v>1363</v>
      </c>
      <c r="E35" s="202"/>
      <c r="F35" s="202"/>
      <c r="G35" s="202"/>
      <c r="H35" s="202"/>
      <c r="I35" s="202"/>
      <c r="J35" s="202"/>
    </row>
    <row r="36" spans="2:10" x14ac:dyDescent="0.2">
      <c r="B36" s="205"/>
      <c r="C36" s="202"/>
      <c r="D36" s="75" t="s">
        <v>1364</v>
      </c>
      <c r="E36" s="202"/>
      <c r="F36" s="202"/>
      <c r="G36" s="202"/>
      <c r="H36" s="202"/>
      <c r="I36" s="202"/>
      <c r="J36" s="202"/>
    </row>
    <row r="37" spans="2:10" x14ac:dyDescent="0.2">
      <c r="B37" s="205"/>
      <c r="C37" s="202"/>
      <c r="D37" s="77" t="s">
        <v>1365</v>
      </c>
      <c r="E37" s="202"/>
      <c r="F37" s="202"/>
      <c r="G37" s="202"/>
      <c r="H37" s="202"/>
      <c r="I37" s="202"/>
      <c r="J37" s="202"/>
    </row>
    <row r="38" spans="2:10" x14ac:dyDescent="0.2">
      <c r="B38" s="205"/>
      <c r="C38" s="202"/>
      <c r="D38" s="77" t="s">
        <v>1366</v>
      </c>
      <c r="E38" s="202"/>
      <c r="F38" s="202"/>
      <c r="G38" s="202"/>
      <c r="H38" s="202"/>
      <c r="I38" s="202"/>
      <c r="J38" s="202"/>
    </row>
    <row r="39" spans="2:10" x14ac:dyDescent="0.2">
      <c r="B39" s="205"/>
      <c r="C39" s="202"/>
      <c r="D39" s="77" t="s">
        <v>1367</v>
      </c>
      <c r="E39" s="202"/>
      <c r="F39" s="202"/>
      <c r="G39" s="202"/>
      <c r="H39" s="202"/>
      <c r="I39" s="202"/>
      <c r="J39" s="202"/>
    </row>
    <row r="40" spans="2:10" ht="25.5" x14ac:dyDescent="0.2">
      <c r="B40" s="205"/>
      <c r="C40" s="202"/>
      <c r="D40" s="77" t="s">
        <v>1368</v>
      </c>
      <c r="E40" s="202"/>
      <c r="F40" s="202"/>
      <c r="G40" s="202"/>
      <c r="H40" s="202"/>
      <c r="I40" s="202"/>
      <c r="J40" s="202"/>
    </row>
    <row r="41" spans="2:10" x14ac:dyDescent="0.2">
      <c r="B41" s="205"/>
      <c r="C41" s="202"/>
      <c r="D41" s="77" t="s">
        <v>1369</v>
      </c>
      <c r="E41" s="202"/>
      <c r="F41" s="202"/>
      <c r="G41" s="202"/>
      <c r="H41" s="202"/>
      <c r="I41" s="202"/>
      <c r="J41" s="202"/>
    </row>
    <row r="42" spans="2:10" x14ac:dyDescent="0.2">
      <c r="B42" s="205"/>
      <c r="C42" s="202"/>
      <c r="D42" s="77" t="s">
        <v>1370</v>
      </c>
      <c r="E42" s="202"/>
      <c r="F42" s="202"/>
      <c r="G42" s="202"/>
      <c r="H42" s="202"/>
      <c r="I42" s="202"/>
      <c r="J42" s="202"/>
    </row>
    <row r="43" spans="2:10" ht="25.5" x14ac:dyDescent="0.2">
      <c r="B43" s="205"/>
      <c r="C43" s="202"/>
      <c r="D43" s="77" t="s">
        <v>1377</v>
      </c>
      <c r="E43" s="202"/>
      <c r="F43" s="202"/>
      <c r="G43" s="202"/>
      <c r="H43" s="202"/>
      <c r="I43" s="202"/>
      <c r="J43" s="202"/>
    </row>
    <row r="44" spans="2:10" x14ac:dyDescent="0.2">
      <c r="B44" s="205"/>
      <c r="C44" s="202"/>
      <c r="D44" s="77" t="s">
        <v>1371</v>
      </c>
      <c r="E44" s="202"/>
      <c r="F44" s="202"/>
      <c r="G44" s="202"/>
      <c r="H44" s="202"/>
      <c r="I44" s="202"/>
      <c r="J44" s="202"/>
    </row>
    <row r="45" spans="2:10" ht="89.25" x14ac:dyDescent="0.2">
      <c r="B45" s="205"/>
      <c r="C45" s="202"/>
      <c r="D45" s="77" t="s">
        <v>1372</v>
      </c>
      <c r="E45" s="202"/>
      <c r="F45" s="202"/>
      <c r="G45" s="202"/>
      <c r="H45" s="202"/>
      <c r="I45" s="202"/>
      <c r="J45" s="202"/>
    </row>
    <row r="46" spans="2:10" ht="26.25" thickBot="1" x14ac:dyDescent="0.25">
      <c r="B46" s="206"/>
      <c r="C46" s="203"/>
      <c r="D46" s="76" t="s">
        <v>1373</v>
      </c>
      <c r="E46" s="203"/>
      <c r="F46" s="203"/>
      <c r="G46" s="203"/>
      <c r="H46" s="203"/>
      <c r="I46" s="203"/>
      <c r="J46" s="203"/>
    </row>
    <row r="47" spans="2:10" ht="30" customHeight="1" x14ac:dyDescent="0.2">
      <c r="B47" s="204" t="s">
        <v>1042</v>
      </c>
      <c r="C47" s="75" t="s">
        <v>1378</v>
      </c>
      <c r="D47" s="201" t="s">
        <v>1380</v>
      </c>
      <c r="E47" s="201">
        <v>639</v>
      </c>
      <c r="F47" s="201"/>
      <c r="G47" s="201"/>
      <c r="H47" s="201"/>
      <c r="I47" s="201"/>
      <c r="J47" s="201"/>
    </row>
    <row r="48" spans="2:10" x14ac:dyDescent="0.2">
      <c r="B48" s="205"/>
      <c r="C48" s="75" t="s">
        <v>1379</v>
      </c>
      <c r="D48" s="202"/>
      <c r="E48" s="202"/>
      <c r="F48" s="202"/>
      <c r="G48" s="202"/>
      <c r="H48" s="202"/>
      <c r="I48" s="202"/>
      <c r="J48" s="202"/>
    </row>
    <row r="49" spans="2:10" x14ac:dyDescent="0.2">
      <c r="B49" s="205"/>
      <c r="C49" s="75"/>
      <c r="D49" s="75" t="s">
        <v>1381</v>
      </c>
      <c r="E49" s="202"/>
      <c r="F49" s="202"/>
      <c r="G49" s="202"/>
      <c r="H49" s="202"/>
      <c r="I49" s="202"/>
      <c r="J49" s="202"/>
    </row>
    <row r="50" spans="2:10" ht="26.25" thickBot="1" x14ac:dyDescent="0.25">
      <c r="B50" s="206"/>
      <c r="C50" s="78"/>
      <c r="D50" s="76" t="s">
        <v>1382</v>
      </c>
      <c r="E50" s="203"/>
      <c r="F50" s="203"/>
      <c r="G50" s="203"/>
      <c r="H50" s="203"/>
      <c r="I50" s="203"/>
      <c r="J50" s="203"/>
    </row>
    <row r="51" spans="2:10" ht="25.5" x14ac:dyDescent="0.2">
      <c r="B51" s="204" t="s">
        <v>1046</v>
      </c>
      <c r="C51" s="201" t="s">
        <v>1383</v>
      </c>
      <c r="D51" s="75" t="s">
        <v>1376</v>
      </c>
      <c r="E51" s="201">
        <v>163</v>
      </c>
      <c r="F51" s="201"/>
      <c r="G51" s="201"/>
      <c r="H51" s="201"/>
      <c r="I51" s="201"/>
      <c r="J51" s="201"/>
    </row>
    <row r="52" spans="2:10" x14ac:dyDescent="0.2">
      <c r="B52" s="205"/>
      <c r="C52" s="202"/>
      <c r="D52" s="75" t="s">
        <v>1358</v>
      </c>
      <c r="E52" s="202"/>
      <c r="F52" s="202"/>
      <c r="G52" s="202"/>
      <c r="H52" s="202"/>
      <c r="I52" s="202"/>
      <c r="J52" s="202"/>
    </row>
    <row r="53" spans="2:10" x14ac:dyDescent="0.2">
      <c r="B53" s="205"/>
      <c r="C53" s="202"/>
      <c r="D53" s="75" t="s">
        <v>1384</v>
      </c>
      <c r="E53" s="202"/>
      <c r="F53" s="202"/>
      <c r="G53" s="202"/>
      <c r="H53" s="202"/>
      <c r="I53" s="202"/>
      <c r="J53" s="202"/>
    </row>
    <row r="54" spans="2:10" x14ac:dyDescent="0.2">
      <c r="B54" s="205"/>
      <c r="C54" s="202"/>
      <c r="D54" s="75" t="s">
        <v>1362</v>
      </c>
      <c r="E54" s="202"/>
      <c r="F54" s="202"/>
      <c r="G54" s="202"/>
      <c r="H54" s="202"/>
      <c r="I54" s="202"/>
      <c r="J54" s="202"/>
    </row>
    <row r="55" spans="2:10" x14ac:dyDescent="0.2">
      <c r="B55" s="205"/>
      <c r="C55" s="202"/>
      <c r="D55" s="75" t="s">
        <v>1365</v>
      </c>
      <c r="E55" s="202"/>
      <c r="F55" s="202"/>
      <c r="G55" s="202"/>
      <c r="H55" s="202"/>
      <c r="I55" s="202"/>
      <c r="J55" s="202"/>
    </row>
    <row r="56" spans="2:10" x14ac:dyDescent="0.2">
      <c r="B56" s="205"/>
      <c r="C56" s="202"/>
      <c r="D56" s="75" t="s">
        <v>1366</v>
      </c>
      <c r="E56" s="202"/>
      <c r="F56" s="202"/>
      <c r="G56" s="202"/>
      <c r="H56" s="202"/>
      <c r="I56" s="202"/>
      <c r="J56" s="202"/>
    </row>
    <row r="57" spans="2:10" ht="25.5" x14ac:dyDescent="0.2">
      <c r="B57" s="205"/>
      <c r="C57" s="202"/>
      <c r="D57" s="75" t="s">
        <v>1368</v>
      </c>
      <c r="E57" s="202"/>
      <c r="F57" s="202"/>
      <c r="G57" s="202"/>
      <c r="H57" s="202"/>
      <c r="I57" s="202"/>
      <c r="J57" s="202"/>
    </row>
    <row r="58" spans="2:10" x14ac:dyDescent="0.2">
      <c r="B58" s="205"/>
      <c r="C58" s="202"/>
      <c r="D58" s="75" t="s">
        <v>1385</v>
      </c>
      <c r="E58" s="202"/>
      <c r="F58" s="202"/>
      <c r="G58" s="202"/>
      <c r="H58" s="202"/>
      <c r="I58" s="202"/>
      <c r="J58" s="202"/>
    </row>
    <row r="59" spans="2:10" x14ac:dyDescent="0.2">
      <c r="B59" s="205"/>
      <c r="C59" s="202"/>
      <c r="D59" s="75" t="s">
        <v>1386</v>
      </c>
      <c r="E59" s="202"/>
      <c r="F59" s="202"/>
      <c r="G59" s="202"/>
      <c r="H59" s="202"/>
      <c r="I59" s="202"/>
      <c r="J59" s="202"/>
    </row>
    <row r="60" spans="2:10" ht="13.5" thickBot="1" x14ac:dyDescent="0.25">
      <c r="B60" s="206"/>
      <c r="C60" s="203"/>
      <c r="D60" s="76" t="s">
        <v>1387</v>
      </c>
      <c r="E60" s="203"/>
      <c r="F60" s="203"/>
      <c r="G60" s="203"/>
      <c r="H60" s="203"/>
      <c r="I60" s="203"/>
      <c r="J60" s="203"/>
    </row>
    <row r="61" spans="2:10" ht="25.5" x14ac:dyDescent="0.2">
      <c r="B61" s="204" t="s">
        <v>1388</v>
      </c>
      <c r="C61" s="209" t="s">
        <v>1389</v>
      </c>
      <c r="D61" s="77" t="s">
        <v>1376</v>
      </c>
      <c r="E61" s="201">
        <v>165</v>
      </c>
      <c r="F61" s="201"/>
      <c r="G61" s="201"/>
      <c r="H61" s="201"/>
      <c r="I61" s="201"/>
      <c r="J61" s="201"/>
    </row>
    <row r="62" spans="2:10" x14ac:dyDescent="0.2">
      <c r="B62" s="205"/>
      <c r="C62" s="210"/>
      <c r="D62" s="77" t="s">
        <v>1358</v>
      </c>
      <c r="E62" s="202"/>
      <c r="F62" s="202"/>
      <c r="G62" s="202"/>
      <c r="H62" s="202"/>
      <c r="I62" s="202"/>
      <c r="J62" s="202"/>
    </row>
    <row r="63" spans="2:10" x14ac:dyDescent="0.2">
      <c r="B63" s="205"/>
      <c r="C63" s="210"/>
      <c r="D63" s="77" t="s">
        <v>1390</v>
      </c>
      <c r="E63" s="202"/>
      <c r="F63" s="202"/>
      <c r="G63" s="202"/>
      <c r="H63" s="202"/>
      <c r="I63" s="202"/>
      <c r="J63" s="202"/>
    </row>
    <row r="64" spans="2:10" x14ac:dyDescent="0.2">
      <c r="B64" s="205"/>
      <c r="C64" s="210"/>
      <c r="D64" s="77" t="s">
        <v>1391</v>
      </c>
      <c r="E64" s="202"/>
      <c r="F64" s="202"/>
      <c r="G64" s="202"/>
      <c r="H64" s="202"/>
      <c r="I64" s="202"/>
      <c r="J64" s="202"/>
    </row>
    <row r="65" spans="2:10" ht="25.5" x14ac:dyDescent="0.2">
      <c r="B65" s="205"/>
      <c r="C65" s="210"/>
      <c r="D65" s="77" t="s">
        <v>1368</v>
      </c>
      <c r="E65" s="202"/>
      <c r="F65" s="202"/>
      <c r="G65" s="202"/>
      <c r="H65" s="202"/>
      <c r="I65" s="202"/>
      <c r="J65" s="202"/>
    </row>
    <row r="66" spans="2:10" x14ac:dyDescent="0.2">
      <c r="B66" s="205"/>
      <c r="C66" s="210"/>
      <c r="D66" s="77" t="s">
        <v>1361</v>
      </c>
      <c r="E66" s="202"/>
      <c r="F66" s="202"/>
      <c r="G66" s="202"/>
      <c r="H66" s="202"/>
      <c r="I66" s="202"/>
      <c r="J66" s="202"/>
    </row>
    <row r="67" spans="2:10" x14ac:dyDescent="0.2">
      <c r="B67" s="205"/>
      <c r="C67" s="210"/>
      <c r="D67" s="77" t="s">
        <v>1362</v>
      </c>
      <c r="E67" s="202"/>
      <c r="F67" s="202"/>
      <c r="G67" s="202"/>
      <c r="H67" s="202"/>
      <c r="I67" s="202"/>
      <c r="J67" s="202"/>
    </row>
    <row r="68" spans="2:10" x14ac:dyDescent="0.2">
      <c r="B68" s="205"/>
      <c r="C68" s="210"/>
      <c r="D68" s="77" t="s">
        <v>1363</v>
      </c>
      <c r="E68" s="202"/>
      <c r="F68" s="202"/>
      <c r="G68" s="202"/>
      <c r="H68" s="202"/>
      <c r="I68" s="202"/>
      <c r="J68" s="202"/>
    </row>
    <row r="69" spans="2:10" ht="13.5" thickBot="1" x14ac:dyDescent="0.25">
      <c r="B69" s="206"/>
      <c r="C69" s="211"/>
      <c r="D69" s="78" t="s">
        <v>1387</v>
      </c>
      <c r="E69" s="203"/>
      <c r="F69" s="203"/>
      <c r="G69" s="203"/>
      <c r="H69" s="203"/>
      <c r="I69" s="203"/>
      <c r="J69" s="203"/>
    </row>
    <row r="70" spans="2:10" ht="25.5" x14ac:dyDescent="0.2">
      <c r="B70" s="204" t="s">
        <v>1392</v>
      </c>
      <c r="C70" s="209" t="s">
        <v>1393</v>
      </c>
      <c r="D70" s="77" t="s">
        <v>1376</v>
      </c>
      <c r="E70" s="201">
        <v>164</v>
      </c>
      <c r="F70" s="201"/>
      <c r="G70" s="201"/>
      <c r="H70" s="201"/>
      <c r="I70" s="201"/>
      <c r="J70" s="201"/>
    </row>
    <row r="71" spans="2:10" x14ac:dyDescent="0.2">
      <c r="B71" s="205"/>
      <c r="C71" s="210"/>
      <c r="D71" s="77" t="s">
        <v>1394</v>
      </c>
      <c r="E71" s="202"/>
      <c r="F71" s="202"/>
      <c r="G71" s="202"/>
      <c r="H71" s="202"/>
      <c r="I71" s="202"/>
      <c r="J71" s="202"/>
    </row>
    <row r="72" spans="2:10" ht="13.5" thickBot="1" x14ac:dyDescent="0.25">
      <c r="B72" s="206"/>
      <c r="C72" s="211"/>
      <c r="D72" s="78" t="s">
        <v>1387</v>
      </c>
      <c r="E72" s="203"/>
      <c r="F72" s="203"/>
      <c r="G72" s="203"/>
      <c r="H72" s="203"/>
      <c r="I72" s="203"/>
      <c r="J72" s="203"/>
    </row>
    <row r="73" spans="2:10" ht="25.5" x14ac:dyDescent="0.2">
      <c r="B73" s="212" t="s">
        <v>1395</v>
      </c>
      <c r="C73" s="215" t="s">
        <v>1396</v>
      </c>
      <c r="D73" s="79" t="s">
        <v>1397</v>
      </c>
      <c r="E73" s="212">
        <v>238</v>
      </c>
      <c r="F73" s="212"/>
      <c r="G73" s="212"/>
      <c r="H73" s="212"/>
      <c r="I73" s="212"/>
      <c r="J73" s="212"/>
    </row>
    <row r="74" spans="2:10" x14ac:dyDescent="0.2">
      <c r="B74" s="213"/>
      <c r="C74" s="216"/>
      <c r="D74" s="80" t="s">
        <v>1398</v>
      </c>
      <c r="E74" s="213"/>
      <c r="F74" s="213"/>
      <c r="G74" s="213"/>
      <c r="H74" s="213"/>
      <c r="I74" s="213"/>
      <c r="J74" s="213"/>
    </row>
    <row r="75" spans="2:10" ht="13.5" thickBot="1" x14ac:dyDescent="0.25">
      <c r="B75" s="214"/>
      <c r="C75" s="217"/>
      <c r="D75" s="81" t="s">
        <v>1399</v>
      </c>
      <c r="E75" s="214"/>
      <c r="F75" s="214"/>
      <c r="G75" s="214"/>
      <c r="H75" s="214"/>
      <c r="I75" s="214"/>
      <c r="J75" s="214"/>
    </row>
    <row r="76" spans="2:10" ht="25.5" x14ac:dyDescent="0.2">
      <c r="B76" s="218" t="s">
        <v>1400</v>
      </c>
      <c r="C76" s="219" t="s">
        <v>1401</v>
      </c>
      <c r="D76" s="80" t="s">
        <v>1402</v>
      </c>
      <c r="E76" s="218">
        <v>342</v>
      </c>
      <c r="F76" s="218"/>
      <c r="G76" s="218"/>
      <c r="H76" s="218"/>
      <c r="I76" s="218"/>
      <c r="J76" s="218"/>
    </row>
    <row r="77" spans="2:10" x14ac:dyDescent="0.2">
      <c r="B77" s="213"/>
      <c r="C77" s="216"/>
      <c r="D77" s="80" t="s">
        <v>1398</v>
      </c>
      <c r="E77" s="213"/>
      <c r="F77" s="213"/>
      <c r="G77" s="213"/>
      <c r="H77" s="213"/>
      <c r="I77" s="213"/>
      <c r="J77" s="213"/>
    </row>
    <row r="78" spans="2:10" x14ac:dyDescent="0.2">
      <c r="B78" s="213"/>
      <c r="C78" s="216"/>
      <c r="D78" s="80" t="s">
        <v>1403</v>
      </c>
      <c r="E78" s="213"/>
      <c r="F78" s="213"/>
      <c r="G78" s="213"/>
      <c r="H78" s="213"/>
      <c r="I78" s="213"/>
      <c r="J78" s="213"/>
    </row>
    <row r="79" spans="2:10" ht="13.5" thickBot="1" x14ac:dyDescent="0.25">
      <c r="B79" s="214"/>
      <c r="C79" s="217"/>
      <c r="D79" s="81" t="s">
        <v>1404</v>
      </c>
      <c r="E79" s="214"/>
      <c r="F79" s="214"/>
      <c r="G79" s="214"/>
      <c r="H79" s="214"/>
      <c r="I79" s="214"/>
      <c r="J79" s="214"/>
    </row>
    <row r="80" spans="2:10" ht="25.5" x14ac:dyDescent="0.2">
      <c r="B80" s="220" t="s">
        <v>1405</v>
      </c>
      <c r="C80" s="219" t="s">
        <v>1406</v>
      </c>
      <c r="D80" s="82" t="s">
        <v>1407</v>
      </c>
      <c r="E80" s="218">
        <v>702</v>
      </c>
      <c r="F80" s="218"/>
      <c r="G80" s="218"/>
      <c r="H80" s="218"/>
      <c r="I80" s="218"/>
      <c r="J80" s="218"/>
    </row>
    <row r="81" spans="2:10" x14ac:dyDescent="0.2">
      <c r="B81" s="221"/>
      <c r="C81" s="216"/>
      <c r="D81" s="82" t="s">
        <v>1408</v>
      </c>
      <c r="E81" s="213"/>
      <c r="F81" s="213"/>
      <c r="G81" s="213"/>
      <c r="H81" s="213"/>
      <c r="I81" s="213"/>
      <c r="J81" s="213"/>
    </row>
    <row r="82" spans="2:10" x14ac:dyDescent="0.2">
      <c r="B82" s="221"/>
      <c r="C82" s="216"/>
      <c r="D82" s="82" t="s">
        <v>1409</v>
      </c>
      <c r="E82" s="213"/>
      <c r="F82" s="213"/>
      <c r="G82" s="213"/>
      <c r="H82" s="213"/>
      <c r="I82" s="213"/>
      <c r="J82" s="213"/>
    </row>
    <row r="83" spans="2:10" x14ac:dyDescent="0.2">
      <c r="B83" s="221"/>
      <c r="C83" s="216"/>
      <c r="D83" s="82" t="s">
        <v>1410</v>
      </c>
      <c r="E83" s="213"/>
      <c r="F83" s="213"/>
      <c r="G83" s="213"/>
      <c r="H83" s="213"/>
      <c r="I83" s="213"/>
      <c r="J83" s="213"/>
    </row>
    <row r="84" spans="2:10" ht="13.5" thickBot="1" x14ac:dyDescent="0.25">
      <c r="B84" s="222"/>
      <c r="C84" s="217"/>
      <c r="D84" s="83" t="s">
        <v>1399</v>
      </c>
      <c r="E84" s="214"/>
      <c r="F84" s="214"/>
      <c r="G84" s="214"/>
      <c r="H84" s="214"/>
      <c r="I84" s="214"/>
      <c r="J84" s="214"/>
    </row>
    <row r="85" spans="2:10" ht="25.5" x14ac:dyDescent="0.2">
      <c r="B85" s="218" t="s">
        <v>1411</v>
      </c>
      <c r="C85" s="219" t="s">
        <v>1412</v>
      </c>
      <c r="D85" s="80" t="s">
        <v>1413</v>
      </c>
      <c r="E85" s="218">
        <v>198</v>
      </c>
      <c r="F85" s="218"/>
      <c r="G85" s="218"/>
      <c r="H85" s="218"/>
      <c r="I85" s="218"/>
      <c r="J85" s="218"/>
    </row>
    <row r="86" spans="2:10" x14ac:dyDescent="0.2">
      <c r="B86" s="213"/>
      <c r="C86" s="216"/>
      <c r="D86" s="80" t="s">
        <v>1414</v>
      </c>
      <c r="E86" s="213"/>
      <c r="F86" s="213"/>
      <c r="G86" s="213"/>
      <c r="H86" s="213"/>
      <c r="I86" s="213"/>
      <c r="J86" s="213"/>
    </row>
    <row r="87" spans="2:10" x14ac:dyDescent="0.2">
      <c r="B87" s="213"/>
      <c r="C87" s="216"/>
      <c r="D87" s="80" t="s">
        <v>1415</v>
      </c>
      <c r="E87" s="213"/>
      <c r="F87" s="213"/>
      <c r="G87" s="213"/>
      <c r="H87" s="213"/>
      <c r="I87" s="213"/>
      <c r="J87" s="213"/>
    </row>
    <row r="88" spans="2:10" ht="26.25" thickBot="1" x14ac:dyDescent="0.25">
      <c r="B88" s="214"/>
      <c r="C88" s="217"/>
      <c r="D88" s="81" t="s">
        <v>1416</v>
      </c>
      <c r="E88" s="214"/>
      <c r="F88" s="214"/>
      <c r="G88" s="214"/>
      <c r="H88" s="214"/>
      <c r="I88" s="214"/>
      <c r="J88" s="214"/>
    </row>
    <row r="89" spans="2:10" ht="25.5" x14ac:dyDescent="0.2">
      <c r="B89" s="220" t="s">
        <v>1417</v>
      </c>
      <c r="C89" s="219" t="s">
        <v>1418</v>
      </c>
      <c r="D89" s="82" t="s">
        <v>1419</v>
      </c>
      <c r="E89" s="218">
        <v>953</v>
      </c>
      <c r="F89" s="218"/>
      <c r="G89" s="218"/>
      <c r="H89" s="218"/>
      <c r="I89" s="218"/>
      <c r="J89" s="218"/>
    </row>
    <row r="90" spans="2:10" ht="38.25" x14ac:dyDescent="0.2">
      <c r="B90" s="221"/>
      <c r="C90" s="216"/>
      <c r="D90" s="82" t="s">
        <v>1420</v>
      </c>
      <c r="E90" s="213"/>
      <c r="F90" s="213"/>
      <c r="G90" s="213"/>
      <c r="H90" s="213"/>
      <c r="I90" s="213"/>
      <c r="J90" s="213"/>
    </row>
    <row r="91" spans="2:10" x14ac:dyDescent="0.2">
      <c r="B91" s="221"/>
      <c r="C91" s="216"/>
      <c r="D91" s="82" t="s">
        <v>1421</v>
      </c>
      <c r="E91" s="213"/>
      <c r="F91" s="213"/>
      <c r="G91" s="213"/>
      <c r="H91" s="213"/>
      <c r="I91" s="213"/>
      <c r="J91" s="213"/>
    </row>
    <row r="92" spans="2:10" x14ac:dyDescent="0.2">
      <c r="B92" s="221"/>
      <c r="C92" s="216"/>
      <c r="D92" s="82" t="s">
        <v>1399</v>
      </c>
      <c r="E92" s="213"/>
      <c r="F92" s="213"/>
      <c r="G92" s="213"/>
      <c r="H92" s="213"/>
      <c r="I92" s="213"/>
      <c r="J92" s="213"/>
    </row>
    <row r="93" spans="2:10" ht="13.5" thickBot="1" x14ac:dyDescent="0.25">
      <c r="B93" s="222"/>
      <c r="C93" s="217"/>
      <c r="D93" s="83"/>
      <c r="E93" s="214"/>
      <c r="F93" s="214"/>
      <c r="G93" s="214"/>
      <c r="H93" s="214"/>
      <c r="I93" s="214"/>
      <c r="J93" s="214"/>
    </row>
    <row r="94" spans="2:10" ht="38.25" x14ac:dyDescent="0.2">
      <c r="B94" s="220" t="s">
        <v>1422</v>
      </c>
      <c r="C94" s="219" t="s">
        <v>1423</v>
      </c>
      <c r="D94" s="82" t="s">
        <v>1424</v>
      </c>
      <c r="E94" s="223">
        <v>3080</v>
      </c>
      <c r="F94" s="223"/>
      <c r="G94" s="223"/>
      <c r="H94" s="223"/>
      <c r="I94" s="223"/>
      <c r="J94" s="223"/>
    </row>
    <row r="95" spans="2:10" x14ac:dyDescent="0.2">
      <c r="B95" s="221"/>
      <c r="C95" s="216"/>
      <c r="D95" s="82" t="s">
        <v>1425</v>
      </c>
      <c r="E95" s="224"/>
      <c r="F95" s="224"/>
      <c r="G95" s="224"/>
      <c r="H95" s="224"/>
      <c r="I95" s="224"/>
      <c r="J95" s="224"/>
    </row>
    <row r="96" spans="2:10" x14ac:dyDescent="0.2">
      <c r="B96" s="221"/>
      <c r="C96" s="216"/>
      <c r="D96" s="82" t="s">
        <v>1426</v>
      </c>
      <c r="E96" s="224"/>
      <c r="F96" s="224"/>
      <c r="G96" s="224"/>
      <c r="H96" s="224"/>
      <c r="I96" s="224"/>
      <c r="J96" s="224"/>
    </row>
    <row r="97" spans="2:10" x14ac:dyDescent="0.2">
      <c r="B97" s="221"/>
      <c r="C97" s="216"/>
      <c r="D97" s="82" t="s">
        <v>1399</v>
      </c>
      <c r="E97" s="224"/>
      <c r="F97" s="224"/>
      <c r="G97" s="224"/>
      <c r="H97" s="224"/>
      <c r="I97" s="224"/>
      <c r="J97" s="224"/>
    </row>
    <row r="98" spans="2:10" ht="13.5" thickBot="1" x14ac:dyDescent="0.25">
      <c r="B98" s="222"/>
      <c r="C98" s="217"/>
      <c r="D98" s="83"/>
      <c r="E98" s="225"/>
      <c r="F98" s="225"/>
      <c r="G98" s="225"/>
      <c r="H98" s="225"/>
      <c r="I98" s="225"/>
      <c r="J98" s="225"/>
    </row>
    <row r="99" spans="2:10" ht="25.5" x14ac:dyDescent="0.2">
      <c r="B99" s="218" t="s">
        <v>1427</v>
      </c>
      <c r="C99" s="219" t="s">
        <v>1428</v>
      </c>
      <c r="D99" s="80" t="s">
        <v>1413</v>
      </c>
      <c r="E99" s="218">
        <v>244</v>
      </c>
      <c r="F99" s="218"/>
      <c r="G99" s="218"/>
      <c r="H99" s="218"/>
      <c r="I99" s="218"/>
      <c r="J99" s="218"/>
    </row>
    <row r="100" spans="2:10" x14ac:dyDescent="0.2">
      <c r="B100" s="213"/>
      <c r="C100" s="216"/>
      <c r="D100" s="80" t="s">
        <v>1414</v>
      </c>
      <c r="E100" s="213"/>
      <c r="F100" s="213"/>
      <c r="G100" s="213"/>
      <c r="H100" s="213"/>
      <c r="I100" s="213"/>
      <c r="J100" s="213"/>
    </row>
    <row r="101" spans="2:10" x14ac:dyDescent="0.2">
      <c r="B101" s="213"/>
      <c r="C101" s="216"/>
      <c r="D101" s="80" t="s">
        <v>1429</v>
      </c>
      <c r="E101" s="213"/>
      <c r="F101" s="213"/>
      <c r="G101" s="213"/>
      <c r="H101" s="213"/>
      <c r="I101" s="213"/>
      <c r="J101" s="213"/>
    </row>
    <row r="102" spans="2:10" x14ac:dyDescent="0.2">
      <c r="B102" s="213"/>
      <c r="C102" s="216"/>
      <c r="D102" s="80" t="s">
        <v>1430</v>
      </c>
      <c r="E102" s="213"/>
      <c r="F102" s="213"/>
      <c r="G102" s="213"/>
      <c r="H102" s="213"/>
      <c r="I102" s="213"/>
      <c r="J102" s="213"/>
    </row>
    <row r="103" spans="2:10" ht="26.25" thickBot="1" x14ac:dyDescent="0.25">
      <c r="B103" s="214"/>
      <c r="C103" s="217"/>
      <c r="D103" s="81" t="s">
        <v>1431</v>
      </c>
      <c r="E103" s="214"/>
      <c r="F103" s="214"/>
      <c r="G103" s="214"/>
      <c r="H103" s="214"/>
      <c r="I103" s="214"/>
      <c r="J103" s="214"/>
    </row>
    <row r="104" spans="2:10" ht="25.5" x14ac:dyDescent="0.2">
      <c r="B104" s="218" t="s">
        <v>1432</v>
      </c>
      <c r="C104" s="219" t="s">
        <v>1433</v>
      </c>
      <c r="D104" s="82" t="s">
        <v>1413</v>
      </c>
      <c r="E104" s="218">
        <v>251</v>
      </c>
      <c r="F104" s="218"/>
      <c r="G104" s="218"/>
      <c r="H104" s="218"/>
      <c r="I104" s="218"/>
      <c r="J104" s="218"/>
    </row>
    <row r="105" spans="2:10" x14ac:dyDescent="0.2">
      <c r="B105" s="213"/>
      <c r="C105" s="216"/>
      <c r="D105" s="82" t="s">
        <v>1434</v>
      </c>
      <c r="E105" s="213"/>
      <c r="F105" s="213"/>
      <c r="G105" s="213"/>
      <c r="H105" s="213"/>
      <c r="I105" s="213"/>
      <c r="J105" s="213"/>
    </row>
    <row r="106" spans="2:10" ht="13.5" thickBot="1" x14ac:dyDescent="0.25">
      <c r="B106" s="214"/>
      <c r="C106" s="217"/>
      <c r="D106" s="83" t="s">
        <v>1435</v>
      </c>
      <c r="E106" s="214"/>
      <c r="F106" s="214"/>
      <c r="G106" s="214"/>
      <c r="H106" s="214"/>
      <c r="I106" s="214"/>
      <c r="J106" s="214"/>
    </row>
    <row r="107" spans="2:10" ht="29.25" customHeight="1" x14ac:dyDescent="0.2">
      <c r="B107" s="218" t="s">
        <v>1436</v>
      </c>
      <c r="C107" s="219" t="s">
        <v>1616</v>
      </c>
      <c r="D107" s="219" t="s">
        <v>1437</v>
      </c>
      <c r="E107" s="218">
        <v>453</v>
      </c>
      <c r="F107" s="218"/>
      <c r="G107" s="218"/>
      <c r="H107" s="218"/>
      <c r="I107" s="218"/>
      <c r="J107" s="218"/>
    </row>
    <row r="108" spans="2:10" x14ac:dyDescent="0.2">
      <c r="B108" s="213"/>
      <c r="C108" s="216"/>
      <c r="D108" s="216"/>
      <c r="E108" s="213"/>
      <c r="F108" s="213"/>
      <c r="G108" s="213"/>
      <c r="H108" s="213"/>
      <c r="I108" s="213"/>
      <c r="J108" s="213"/>
    </row>
    <row r="109" spans="2:10" ht="13.5" thickBot="1" x14ac:dyDescent="0.25">
      <c r="B109" s="214"/>
      <c r="C109" s="217"/>
      <c r="D109" s="217"/>
      <c r="E109" s="214"/>
      <c r="F109" s="214"/>
      <c r="G109" s="214"/>
      <c r="H109" s="214"/>
      <c r="I109" s="214"/>
      <c r="J109" s="214"/>
    </row>
    <row r="110" spans="2:10" ht="15" x14ac:dyDescent="0.25">
      <c r="B110" s="35"/>
      <c r="G110" s="88" t="s">
        <v>1617</v>
      </c>
      <c r="H110" s="89"/>
      <c r="I110" s="109">
        <f>SUM(I11:I109)</f>
        <v>0</v>
      </c>
      <c r="J110" s="109">
        <f>SUM(J11:J109)</f>
        <v>0</v>
      </c>
    </row>
    <row r="111" spans="2:10" ht="15.75" thickBot="1" x14ac:dyDescent="0.3">
      <c r="B111" s="44"/>
      <c r="G111" s="91" t="s">
        <v>1618</v>
      </c>
      <c r="H111" s="92"/>
      <c r="I111" s="92">
        <f>SUM(I110/6)</f>
        <v>0</v>
      </c>
      <c r="J111" s="93">
        <f>SUM(J110/6)</f>
        <v>0</v>
      </c>
    </row>
    <row r="112" spans="2:10" x14ac:dyDescent="0.2">
      <c r="B112" s="44"/>
    </row>
    <row r="113" spans="2:8" ht="18" customHeight="1" x14ac:dyDescent="0.2">
      <c r="B113" s="35"/>
      <c r="C113" s="18" t="s">
        <v>356</v>
      </c>
      <c r="D113" s="18"/>
      <c r="E113" s="153" t="s">
        <v>357</v>
      </c>
      <c r="F113" s="230"/>
      <c r="G113" s="230"/>
    </row>
    <row r="114" spans="2:8" ht="18" customHeight="1" x14ac:dyDescent="0.2">
      <c r="B114" s="35"/>
    </row>
    <row r="115" spans="2:8" ht="33.75" customHeight="1" x14ac:dyDescent="0.2">
      <c r="B115" s="170" t="s">
        <v>1438</v>
      </c>
      <c r="C115" s="171"/>
      <c r="D115" s="171"/>
      <c r="E115" s="171"/>
      <c r="F115" s="171"/>
      <c r="G115" s="171"/>
      <c r="H115" s="171"/>
    </row>
    <row r="116" spans="2:8" x14ac:dyDescent="0.2">
      <c r="B116" s="170" t="s">
        <v>1439</v>
      </c>
      <c r="C116" s="171"/>
      <c r="D116" s="171"/>
      <c r="E116" s="171"/>
      <c r="F116" s="171"/>
      <c r="G116" s="171"/>
      <c r="H116" s="171"/>
    </row>
    <row r="117" spans="2:8" x14ac:dyDescent="0.2">
      <c r="B117" s="170" t="s">
        <v>1440</v>
      </c>
      <c r="C117" s="171"/>
      <c r="D117" s="171"/>
      <c r="E117" s="171"/>
      <c r="F117" s="171"/>
      <c r="G117" s="171"/>
      <c r="H117" s="171"/>
    </row>
    <row r="118" spans="2:8" ht="25.5" customHeight="1" x14ac:dyDescent="0.2">
      <c r="B118" s="170" t="s">
        <v>1441</v>
      </c>
      <c r="C118" s="171"/>
      <c r="D118" s="171"/>
      <c r="E118" s="171"/>
      <c r="F118" s="171"/>
      <c r="G118" s="171"/>
      <c r="H118" s="171"/>
    </row>
    <row r="119" spans="2:8" x14ac:dyDescent="0.2">
      <c r="B119" s="170" t="s">
        <v>1442</v>
      </c>
      <c r="C119" s="171"/>
      <c r="D119" s="171"/>
      <c r="E119" s="171"/>
      <c r="F119" s="171"/>
      <c r="G119" s="171"/>
      <c r="H119" s="171"/>
    </row>
    <row r="120" spans="2:8" ht="31.5" customHeight="1" x14ac:dyDescent="0.2">
      <c r="B120" s="170" t="s">
        <v>1443</v>
      </c>
      <c r="C120" s="171"/>
      <c r="D120" s="171"/>
      <c r="E120" s="171"/>
      <c r="F120" s="171"/>
      <c r="G120" s="171"/>
      <c r="H120" s="171"/>
    </row>
    <row r="121" spans="2:8" x14ac:dyDescent="0.2">
      <c r="B121" s="170" t="s">
        <v>1444</v>
      </c>
      <c r="C121" s="171"/>
      <c r="D121" s="171"/>
      <c r="E121" s="171"/>
      <c r="F121" s="171"/>
      <c r="G121" s="171"/>
      <c r="H121" s="171"/>
    </row>
    <row r="122" spans="2:8" ht="29.25" customHeight="1" x14ac:dyDescent="0.2">
      <c r="B122" s="170" t="s">
        <v>1445</v>
      </c>
      <c r="C122" s="171"/>
      <c r="D122" s="171"/>
      <c r="E122" s="171"/>
      <c r="F122" s="171"/>
      <c r="G122" s="171"/>
      <c r="H122" s="171"/>
    </row>
    <row r="123" spans="2:8" x14ac:dyDescent="0.2">
      <c r="B123" s="170" t="s">
        <v>1446</v>
      </c>
      <c r="C123" s="171"/>
      <c r="D123" s="171"/>
      <c r="E123" s="171"/>
      <c r="F123" s="171"/>
      <c r="G123" s="171"/>
      <c r="H123" s="171"/>
    </row>
    <row r="124" spans="2:8" x14ac:dyDescent="0.2">
      <c r="B124" s="170" t="s">
        <v>1447</v>
      </c>
      <c r="C124" s="171"/>
      <c r="D124" s="171"/>
      <c r="E124" s="171"/>
      <c r="F124" s="171"/>
      <c r="G124" s="171"/>
      <c r="H124" s="171"/>
    </row>
    <row r="125" spans="2:8" ht="26.25" customHeight="1" x14ac:dyDescent="0.2">
      <c r="B125" s="170" t="s">
        <v>1448</v>
      </c>
      <c r="C125" s="171"/>
      <c r="D125" s="171"/>
      <c r="E125" s="171"/>
      <c r="F125" s="171"/>
      <c r="G125" s="171"/>
      <c r="H125" s="171"/>
    </row>
    <row r="126" spans="2:8" ht="20.25" customHeight="1" x14ac:dyDescent="0.2">
      <c r="B126" s="170" t="s">
        <v>1449</v>
      </c>
      <c r="C126" s="171"/>
      <c r="D126" s="171"/>
      <c r="E126" s="171"/>
      <c r="F126" s="171"/>
      <c r="G126" s="171"/>
      <c r="H126" s="171"/>
    </row>
    <row r="127" spans="2:8" x14ac:dyDescent="0.2">
      <c r="B127" s="170" t="s">
        <v>1450</v>
      </c>
      <c r="C127" s="171"/>
      <c r="D127" s="171"/>
      <c r="E127" s="171"/>
      <c r="F127" s="171"/>
      <c r="G127" s="171"/>
      <c r="H127" s="171"/>
    </row>
    <row r="128" spans="2:8" ht="25.5" customHeight="1" x14ac:dyDescent="0.2">
      <c r="B128" s="170" t="s">
        <v>1447</v>
      </c>
      <c r="C128" s="171"/>
      <c r="D128" s="171"/>
      <c r="E128" s="171"/>
      <c r="F128" s="171"/>
      <c r="G128" s="171"/>
      <c r="H128" s="171"/>
    </row>
    <row r="129" spans="2:8" ht="45" customHeight="1" x14ac:dyDescent="0.2">
      <c r="B129" s="170" t="s">
        <v>1451</v>
      </c>
      <c r="C129" s="171"/>
      <c r="D129" s="171"/>
      <c r="E129" s="171"/>
      <c r="F129" s="171"/>
      <c r="G129" s="171"/>
      <c r="H129" s="171"/>
    </row>
    <row r="130" spans="2:8" ht="22.5" customHeight="1" x14ac:dyDescent="0.2">
      <c r="B130" s="170" t="s">
        <v>1452</v>
      </c>
      <c r="C130" s="171"/>
      <c r="D130" s="171"/>
      <c r="E130" s="171"/>
      <c r="F130" s="171"/>
      <c r="G130" s="171"/>
      <c r="H130" s="171"/>
    </row>
    <row r="131" spans="2:8" x14ac:dyDescent="0.2">
      <c r="B131" s="170" t="s">
        <v>1453</v>
      </c>
      <c r="C131" s="171"/>
      <c r="D131" s="171"/>
      <c r="E131" s="171"/>
      <c r="F131" s="171"/>
      <c r="G131" s="171"/>
      <c r="H131" s="171"/>
    </row>
    <row r="132" spans="2:8" x14ac:dyDescent="0.2">
      <c r="B132" s="170" t="s">
        <v>1454</v>
      </c>
      <c r="C132" s="171"/>
      <c r="D132" s="171"/>
      <c r="E132" s="171"/>
      <c r="F132" s="171"/>
      <c r="G132" s="171"/>
      <c r="H132" s="171"/>
    </row>
    <row r="133" spans="2:8" x14ac:dyDescent="0.2">
      <c r="B133" s="170" t="s">
        <v>1455</v>
      </c>
      <c r="C133" s="171"/>
      <c r="D133" s="171"/>
      <c r="E133" s="171"/>
      <c r="F133" s="171"/>
      <c r="G133" s="171"/>
      <c r="H133" s="171"/>
    </row>
    <row r="134" spans="2:8" x14ac:dyDescent="0.2">
      <c r="B134" s="170" t="s">
        <v>1456</v>
      </c>
      <c r="C134" s="171"/>
      <c r="D134" s="171"/>
      <c r="E134" s="171"/>
      <c r="F134" s="171"/>
      <c r="G134" s="171"/>
      <c r="H134" s="171"/>
    </row>
    <row r="135" spans="2:8" x14ac:dyDescent="0.2">
      <c r="B135" s="170" t="s">
        <v>1457</v>
      </c>
      <c r="C135" s="171"/>
      <c r="D135" s="171"/>
      <c r="E135" s="171"/>
      <c r="F135" s="171"/>
      <c r="G135" s="171"/>
      <c r="H135" s="171"/>
    </row>
    <row r="136" spans="2:8" x14ac:dyDescent="0.2">
      <c r="B136" s="170" t="s">
        <v>1447</v>
      </c>
      <c r="C136" s="171"/>
      <c r="D136" s="171"/>
      <c r="E136" s="171"/>
      <c r="F136" s="171"/>
      <c r="G136" s="171"/>
      <c r="H136" s="171"/>
    </row>
    <row r="137" spans="2:8" ht="49.5" customHeight="1" x14ac:dyDescent="0.2">
      <c r="B137" s="170" t="s">
        <v>1458</v>
      </c>
      <c r="C137" s="171"/>
      <c r="D137" s="171"/>
      <c r="E137" s="171"/>
      <c r="F137" s="171"/>
      <c r="G137" s="171"/>
      <c r="H137" s="171"/>
    </row>
    <row r="138" spans="2:8" ht="33.75" customHeight="1" x14ac:dyDescent="0.2">
      <c r="B138" s="170" t="s">
        <v>1459</v>
      </c>
      <c r="C138" s="171"/>
      <c r="D138" s="171"/>
      <c r="E138" s="171"/>
      <c r="F138" s="171"/>
      <c r="G138" s="171"/>
      <c r="H138" s="171"/>
    </row>
    <row r="139" spans="2:8" ht="29.25" customHeight="1" x14ac:dyDescent="0.2">
      <c r="B139" s="170" t="s">
        <v>1460</v>
      </c>
      <c r="C139" s="171"/>
      <c r="D139" s="171"/>
      <c r="E139" s="171"/>
      <c r="F139" s="171"/>
      <c r="G139" s="171"/>
      <c r="H139" s="171"/>
    </row>
    <row r="140" spans="2:8" x14ac:dyDescent="0.2">
      <c r="B140" s="170" t="s">
        <v>1461</v>
      </c>
      <c r="C140" s="171"/>
      <c r="D140" s="171"/>
      <c r="E140" s="171"/>
      <c r="F140" s="171"/>
      <c r="G140" s="171"/>
      <c r="H140" s="171"/>
    </row>
    <row r="141" spans="2:8" x14ac:dyDescent="0.2">
      <c r="B141" s="170" t="s">
        <v>1462</v>
      </c>
      <c r="C141" s="171"/>
      <c r="D141" s="171"/>
      <c r="E141" s="171"/>
      <c r="F141" s="171"/>
      <c r="G141" s="171"/>
      <c r="H141" s="171"/>
    </row>
    <row r="142" spans="2:8" x14ac:dyDescent="0.2">
      <c r="B142" s="170" t="s">
        <v>1463</v>
      </c>
      <c r="C142" s="171"/>
      <c r="D142" s="171"/>
      <c r="E142" s="171"/>
      <c r="F142" s="171"/>
      <c r="G142" s="171"/>
      <c r="H142" s="171"/>
    </row>
    <row r="143" spans="2:8" x14ac:dyDescent="0.2">
      <c r="B143" s="170" t="s">
        <v>1464</v>
      </c>
      <c r="C143" s="171"/>
      <c r="D143" s="171"/>
      <c r="E143" s="171"/>
      <c r="F143" s="171"/>
      <c r="G143" s="171"/>
      <c r="H143" s="171"/>
    </row>
    <row r="144" spans="2:8" x14ac:dyDescent="0.2">
      <c r="B144" s="170" t="s">
        <v>1465</v>
      </c>
      <c r="C144" s="171"/>
      <c r="D144" s="171"/>
      <c r="E144" s="171"/>
      <c r="F144" s="171"/>
      <c r="G144" s="171"/>
      <c r="H144" s="171"/>
    </row>
    <row r="145" spans="2:8" x14ac:dyDescent="0.2">
      <c r="B145" s="231" t="s">
        <v>1505</v>
      </c>
      <c r="C145" s="171"/>
      <c r="D145" s="171"/>
      <c r="E145" s="171"/>
      <c r="F145" s="171"/>
      <c r="G145" s="171"/>
      <c r="H145" s="171"/>
    </row>
    <row r="146" spans="2:8" ht="26.25" customHeight="1" x14ac:dyDescent="0.2">
      <c r="B146" s="170" t="s">
        <v>1466</v>
      </c>
      <c r="C146" s="171"/>
      <c r="D146" s="171"/>
      <c r="E146" s="171"/>
      <c r="F146" s="171"/>
      <c r="G146" s="171"/>
      <c r="H146" s="171"/>
    </row>
    <row r="147" spans="2:8" ht="31.5" customHeight="1" x14ac:dyDescent="0.2">
      <c r="B147" s="170" t="s">
        <v>1467</v>
      </c>
      <c r="C147" s="171"/>
      <c r="D147" s="171"/>
      <c r="E147" s="171"/>
      <c r="F147" s="171"/>
      <c r="G147" s="171"/>
      <c r="H147" s="171"/>
    </row>
    <row r="148" spans="2:8" x14ac:dyDescent="0.2">
      <c r="B148" s="170" t="s">
        <v>1468</v>
      </c>
      <c r="C148" s="171"/>
      <c r="D148" s="171"/>
      <c r="E148" s="171"/>
      <c r="F148" s="171"/>
      <c r="G148" s="171"/>
      <c r="H148" s="171"/>
    </row>
    <row r="149" spans="2:8" x14ac:dyDescent="0.2">
      <c r="B149" s="170" t="s">
        <v>1469</v>
      </c>
      <c r="C149" s="171"/>
      <c r="D149" s="171"/>
      <c r="E149" s="171"/>
      <c r="F149" s="171"/>
      <c r="G149" s="171"/>
      <c r="H149" s="171"/>
    </row>
    <row r="150" spans="2:8" x14ac:dyDescent="0.2">
      <c r="B150" s="170" t="s">
        <v>1470</v>
      </c>
      <c r="C150" s="171"/>
      <c r="D150" s="171"/>
      <c r="E150" s="171"/>
      <c r="F150" s="171"/>
      <c r="G150" s="171"/>
      <c r="H150" s="171"/>
    </row>
    <row r="151" spans="2:8" x14ac:dyDescent="0.2">
      <c r="B151" s="170" t="s">
        <v>1471</v>
      </c>
      <c r="C151" s="171"/>
      <c r="D151" s="171"/>
      <c r="E151" s="171"/>
      <c r="F151" s="171"/>
      <c r="G151" s="171"/>
      <c r="H151" s="171"/>
    </row>
    <row r="152" spans="2:8" x14ac:dyDescent="0.2">
      <c r="B152" s="170" t="s">
        <v>1472</v>
      </c>
      <c r="C152" s="171"/>
      <c r="D152" s="171"/>
      <c r="E152" s="171"/>
      <c r="F152" s="171"/>
      <c r="G152" s="171"/>
      <c r="H152" s="171"/>
    </row>
    <row r="153" spans="2:8" x14ac:dyDescent="0.2">
      <c r="B153" s="170" t="s">
        <v>1473</v>
      </c>
      <c r="C153" s="171"/>
      <c r="D153" s="171"/>
      <c r="E153" s="171"/>
      <c r="F153" s="171"/>
      <c r="G153" s="171"/>
      <c r="H153" s="171"/>
    </row>
    <row r="154" spans="2:8" ht="29.25" customHeight="1" x14ac:dyDescent="0.2">
      <c r="B154" s="170" t="s">
        <v>1474</v>
      </c>
      <c r="C154" s="171"/>
      <c r="D154" s="171"/>
      <c r="E154" s="171"/>
      <c r="F154" s="171"/>
      <c r="G154" s="171"/>
      <c r="H154" s="171"/>
    </row>
    <row r="155" spans="2:8" x14ac:dyDescent="0.2">
      <c r="B155" s="170" t="s">
        <v>1475</v>
      </c>
      <c r="C155" s="171"/>
      <c r="D155" s="171"/>
      <c r="E155" s="171"/>
      <c r="F155" s="171"/>
      <c r="G155" s="171"/>
      <c r="H155" s="171"/>
    </row>
    <row r="156" spans="2:8" x14ac:dyDescent="0.2">
      <c r="B156" s="170" t="s">
        <v>1476</v>
      </c>
      <c r="C156" s="171"/>
      <c r="D156" s="171"/>
      <c r="E156" s="171"/>
      <c r="F156" s="171"/>
      <c r="G156" s="171"/>
      <c r="H156" s="171"/>
    </row>
    <row r="157" spans="2:8" ht="42" customHeight="1" x14ac:dyDescent="0.2">
      <c r="B157" s="170" t="s">
        <v>1477</v>
      </c>
      <c r="C157" s="171"/>
      <c r="D157" s="171"/>
      <c r="E157" s="171"/>
      <c r="F157" s="171"/>
      <c r="G157" s="171"/>
      <c r="H157" s="171"/>
    </row>
    <row r="158" spans="2:8" ht="34.5" customHeight="1" x14ac:dyDescent="0.2">
      <c r="B158" s="170" t="s">
        <v>1478</v>
      </c>
      <c r="C158" s="171"/>
      <c r="D158" s="171"/>
      <c r="E158" s="171"/>
      <c r="F158" s="171"/>
      <c r="G158" s="171"/>
      <c r="H158" s="171"/>
    </row>
    <row r="159" spans="2:8" x14ac:dyDescent="0.2">
      <c r="B159" s="170" t="s">
        <v>1475</v>
      </c>
      <c r="C159" s="171"/>
      <c r="D159" s="171"/>
      <c r="E159" s="171"/>
      <c r="F159" s="171"/>
      <c r="G159" s="171"/>
      <c r="H159" s="171"/>
    </row>
    <row r="160" spans="2:8" x14ac:dyDescent="0.2">
      <c r="B160" s="170" t="s">
        <v>1479</v>
      </c>
      <c r="C160" s="171"/>
      <c r="D160" s="171"/>
      <c r="E160" s="171"/>
      <c r="F160" s="171"/>
      <c r="G160" s="171"/>
      <c r="H160" s="171"/>
    </row>
    <row r="161" spans="2:8" ht="44.25" customHeight="1" x14ac:dyDescent="0.2">
      <c r="B161" s="170" t="s">
        <v>1480</v>
      </c>
      <c r="C161" s="171"/>
      <c r="D161" s="171"/>
      <c r="E161" s="171"/>
      <c r="F161" s="171"/>
      <c r="G161" s="171"/>
      <c r="H161" s="171"/>
    </row>
    <row r="162" spans="2:8" x14ac:dyDescent="0.2">
      <c r="B162" s="170" t="s">
        <v>1481</v>
      </c>
      <c r="C162" s="171"/>
      <c r="D162" s="171"/>
      <c r="E162" s="171"/>
      <c r="F162" s="171"/>
      <c r="G162" s="171"/>
      <c r="H162" s="171"/>
    </row>
    <row r="163" spans="2:8" x14ac:dyDescent="0.2">
      <c r="B163" s="170" t="s">
        <v>1473</v>
      </c>
      <c r="C163" s="171"/>
      <c r="D163" s="171"/>
      <c r="E163" s="171"/>
      <c r="F163" s="171"/>
      <c r="G163" s="171"/>
      <c r="H163" s="171"/>
    </row>
    <row r="164" spans="2:8" ht="36.75" customHeight="1" x14ac:dyDescent="0.2">
      <c r="B164" s="170" t="s">
        <v>1466</v>
      </c>
      <c r="C164" s="171"/>
      <c r="D164" s="171"/>
      <c r="E164" s="171"/>
      <c r="F164" s="171"/>
      <c r="G164" s="171"/>
      <c r="H164" s="171"/>
    </row>
    <row r="165" spans="2:8" x14ac:dyDescent="0.2">
      <c r="B165" s="170" t="s">
        <v>1482</v>
      </c>
      <c r="C165" s="171"/>
      <c r="D165" s="171"/>
      <c r="E165" s="171"/>
      <c r="F165" s="171"/>
      <c r="G165" s="171"/>
      <c r="H165" s="171"/>
    </row>
    <row r="166" spans="2:8" x14ac:dyDescent="0.2">
      <c r="B166" s="170" t="s">
        <v>1473</v>
      </c>
      <c r="C166" s="171"/>
      <c r="D166" s="171"/>
      <c r="E166" s="171"/>
      <c r="F166" s="171"/>
      <c r="G166" s="171"/>
      <c r="H166" s="171"/>
    </row>
    <row r="167" spans="2:8" ht="39" customHeight="1" x14ac:dyDescent="0.2">
      <c r="B167" s="170" t="s">
        <v>1466</v>
      </c>
      <c r="C167" s="171"/>
      <c r="D167" s="171"/>
      <c r="E167" s="171"/>
      <c r="F167" s="171"/>
      <c r="G167" s="171"/>
      <c r="H167" s="171"/>
    </row>
    <row r="168" spans="2:8" x14ac:dyDescent="0.2">
      <c r="B168" s="170" t="s">
        <v>1483</v>
      </c>
      <c r="C168" s="171"/>
      <c r="D168" s="171"/>
      <c r="E168" s="171"/>
      <c r="F168" s="171"/>
      <c r="G168" s="171"/>
      <c r="H168" s="171"/>
    </row>
    <row r="169" spans="2:8" ht="31.5" customHeight="1" x14ac:dyDescent="0.2">
      <c r="B169" s="170" t="s">
        <v>1484</v>
      </c>
      <c r="C169" s="171"/>
      <c r="D169" s="171"/>
      <c r="E169" s="171"/>
      <c r="F169" s="171"/>
      <c r="G169" s="171"/>
      <c r="H169" s="171"/>
    </row>
    <row r="170" spans="2:8" x14ac:dyDescent="0.2">
      <c r="B170" s="170" t="s">
        <v>1485</v>
      </c>
      <c r="C170" s="171"/>
      <c r="D170" s="171"/>
      <c r="E170" s="171"/>
      <c r="F170" s="171"/>
      <c r="G170" s="171"/>
      <c r="H170" s="171"/>
    </row>
    <row r="171" spans="2:8" x14ac:dyDescent="0.2">
      <c r="B171" s="37" t="s">
        <v>1486</v>
      </c>
    </row>
    <row r="172" spans="2:8" ht="36" customHeight="1" x14ac:dyDescent="0.2">
      <c r="B172" s="170" t="s">
        <v>1487</v>
      </c>
      <c r="C172" s="171"/>
      <c r="D172" s="171"/>
      <c r="E172" s="171"/>
      <c r="F172" s="171"/>
      <c r="G172" s="171"/>
      <c r="H172" s="171"/>
    </row>
    <row r="173" spans="2:8" ht="33.75" customHeight="1" x14ac:dyDescent="0.2">
      <c r="B173" s="170" t="s">
        <v>1488</v>
      </c>
      <c r="C173" s="171"/>
      <c r="D173" s="171"/>
      <c r="E173" s="171"/>
      <c r="F173" s="171"/>
      <c r="G173" s="171"/>
      <c r="H173" s="171"/>
    </row>
    <row r="174" spans="2:8" ht="29.25" customHeight="1" x14ac:dyDescent="0.2">
      <c r="B174" s="170" t="s">
        <v>1489</v>
      </c>
      <c r="C174" s="171"/>
      <c r="D174" s="171"/>
      <c r="E174" s="171"/>
      <c r="F174" s="171"/>
      <c r="G174" s="171"/>
      <c r="H174" s="171"/>
    </row>
    <row r="175" spans="2:8" x14ac:dyDescent="0.2">
      <c r="B175" s="170" t="s">
        <v>1490</v>
      </c>
      <c r="C175" s="171"/>
      <c r="D175" s="171"/>
      <c r="E175" s="171"/>
      <c r="F175" s="171"/>
      <c r="G175" s="171"/>
      <c r="H175" s="171"/>
    </row>
    <row r="176" spans="2:8" x14ac:dyDescent="0.2">
      <c r="B176" s="170" t="s">
        <v>1491</v>
      </c>
      <c r="C176" s="171"/>
      <c r="D176" s="171"/>
      <c r="E176" s="171"/>
      <c r="F176" s="171"/>
      <c r="G176" s="171"/>
      <c r="H176" s="171"/>
    </row>
    <row r="177" spans="2:8" ht="27.75" customHeight="1" x14ac:dyDescent="0.2">
      <c r="B177" s="170" t="s">
        <v>1492</v>
      </c>
      <c r="C177" s="171"/>
      <c r="D177" s="171"/>
      <c r="E177" s="171"/>
      <c r="F177" s="171"/>
      <c r="G177" s="171"/>
      <c r="H177" s="171"/>
    </row>
    <row r="178" spans="2:8" ht="28.5" customHeight="1" x14ac:dyDescent="0.2">
      <c r="B178" s="170" t="s">
        <v>1493</v>
      </c>
      <c r="C178" s="171"/>
      <c r="D178" s="171"/>
      <c r="E178" s="171"/>
      <c r="F178" s="171"/>
      <c r="G178" s="171"/>
      <c r="H178" s="171"/>
    </row>
    <row r="179" spans="2:8" ht="26.25" customHeight="1" x14ac:dyDescent="0.2">
      <c r="B179" s="170" t="s">
        <v>1494</v>
      </c>
      <c r="C179" s="171"/>
      <c r="D179" s="171"/>
      <c r="E179" s="171"/>
      <c r="F179" s="171"/>
      <c r="G179" s="171"/>
      <c r="H179" s="171"/>
    </row>
    <row r="180" spans="2:8" ht="27.75" customHeight="1" x14ac:dyDescent="0.2">
      <c r="B180" s="170" t="s">
        <v>1495</v>
      </c>
      <c r="C180" s="171"/>
      <c r="D180" s="171"/>
      <c r="E180" s="171"/>
      <c r="F180" s="171"/>
      <c r="G180" s="171"/>
      <c r="H180" s="171"/>
    </row>
    <row r="181" spans="2:8" ht="32.25" customHeight="1" x14ac:dyDescent="0.2">
      <c r="B181" s="170" t="s">
        <v>1496</v>
      </c>
      <c r="C181" s="171"/>
      <c r="D181" s="171"/>
      <c r="E181" s="171"/>
      <c r="F181" s="171"/>
      <c r="G181" s="171"/>
      <c r="H181" s="171"/>
    </row>
    <row r="182" spans="2:8" ht="24.75" customHeight="1" x14ac:dyDescent="0.2">
      <c r="B182" s="170" t="s">
        <v>1497</v>
      </c>
      <c r="C182" s="171"/>
      <c r="D182" s="171"/>
      <c r="E182" s="171"/>
      <c r="F182" s="171"/>
      <c r="G182" s="171"/>
      <c r="H182" s="171"/>
    </row>
    <row r="183" spans="2:8" x14ac:dyDescent="0.2">
      <c r="B183" s="35" t="s">
        <v>1498</v>
      </c>
    </row>
    <row r="184" spans="2:8" ht="37.5" customHeight="1" x14ac:dyDescent="0.2">
      <c r="B184" s="170" t="s">
        <v>1499</v>
      </c>
      <c r="C184" s="171"/>
      <c r="D184" s="171"/>
      <c r="E184" s="171"/>
      <c r="F184" s="171"/>
      <c r="G184" s="171"/>
      <c r="H184" s="171"/>
    </row>
    <row r="185" spans="2:8" ht="35.25" customHeight="1" x14ac:dyDescent="0.2">
      <c r="B185" s="170" t="s">
        <v>1500</v>
      </c>
      <c r="C185" s="171"/>
      <c r="D185" s="171"/>
      <c r="E185" s="171"/>
      <c r="F185" s="171"/>
      <c r="G185" s="171"/>
      <c r="H185" s="171"/>
    </row>
    <row r="186" spans="2:8" ht="33" customHeight="1" x14ac:dyDescent="0.2">
      <c r="B186" s="170" t="s">
        <v>1501</v>
      </c>
      <c r="C186" s="171"/>
      <c r="D186" s="171"/>
      <c r="E186" s="171"/>
      <c r="F186" s="171"/>
      <c r="G186" s="171"/>
      <c r="H186" s="171"/>
    </row>
    <row r="187" spans="2:8" ht="47.25" customHeight="1" x14ac:dyDescent="0.2">
      <c r="B187" s="170" t="s">
        <v>1502</v>
      </c>
      <c r="C187" s="171"/>
      <c r="D187" s="171"/>
      <c r="E187" s="171"/>
      <c r="F187" s="171"/>
      <c r="G187" s="171"/>
      <c r="H187" s="171"/>
    </row>
    <row r="188" spans="2:8" ht="33" customHeight="1" x14ac:dyDescent="0.2">
      <c r="B188" s="170" t="s">
        <v>1503</v>
      </c>
      <c r="C188" s="171"/>
      <c r="D188" s="171"/>
      <c r="E188" s="171"/>
      <c r="F188" s="171"/>
      <c r="G188" s="171"/>
      <c r="H188" s="171"/>
    </row>
    <row r="189" spans="2:8" ht="36" customHeight="1" x14ac:dyDescent="0.2">
      <c r="B189" s="170" t="s">
        <v>1504</v>
      </c>
      <c r="C189" s="171"/>
      <c r="D189" s="171"/>
      <c r="E189" s="171"/>
      <c r="F189" s="171"/>
      <c r="G189" s="171"/>
      <c r="H189" s="171"/>
    </row>
  </sheetData>
  <mergeCells count="204">
    <mergeCell ref="I107:I109"/>
    <mergeCell ref="J107:J109"/>
    <mergeCell ref="I85:I88"/>
    <mergeCell ref="J85:J88"/>
    <mergeCell ref="I89:I93"/>
    <mergeCell ref="J89:J93"/>
    <mergeCell ref="I94:I98"/>
    <mergeCell ref="J94:J98"/>
    <mergeCell ref="I99:I103"/>
    <mergeCell ref="J99:J103"/>
    <mergeCell ref="I104:I106"/>
    <mergeCell ref="J104:J106"/>
    <mergeCell ref="I61:I69"/>
    <mergeCell ref="J61:J69"/>
    <mergeCell ref="I70:I72"/>
    <mergeCell ref="J70:J72"/>
    <mergeCell ref="I73:I75"/>
    <mergeCell ref="J73:J75"/>
    <mergeCell ref="I76:I79"/>
    <mergeCell ref="J76:J79"/>
    <mergeCell ref="I80:I84"/>
    <mergeCell ref="J80:J84"/>
    <mergeCell ref="I8:I9"/>
    <mergeCell ref="J8:J9"/>
    <mergeCell ref="I11:I28"/>
    <mergeCell ref="J11:J28"/>
    <mergeCell ref="I29:I46"/>
    <mergeCell ref="J29:J46"/>
    <mergeCell ref="I47:I50"/>
    <mergeCell ref="J47:J50"/>
    <mergeCell ref="I51:I60"/>
    <mergeCell ref="J51:J60"/>
    <mergeCell ref="B187:H187"/>
    <mergeCell ref="B188:H188"/>
    <mergeCell ref="B189:H189"/>
    <mergeCell ref="B182:H182"/>
    <mergeCell ref="B184:H184"/>
    <mergeCell ref="B175:H175"/>
    <mergeCell ref="B176:H176"/>
    <mergeCell ref="B177:H177"/>
    <mergeCell ref="B178:H178"/>
    <mergeCell ref="B179:H179"/>
    <mergeCell ref="B170:H170"/>
    <mergeCell ref="B172:H172"/>
    <mergeCell ref="B173:H173"/>
    <mergeCell ref="B174:H174"/>
    <mergeCell ref="B185:H185"/>
    <mergeCell ref="B186:H186"/>
    <mergeCell ref="B180:H180"/>
    <mergeCell ref="B181:H181"/>
    <mergeCell ref="B164:H164"/>
    <mergeCell ref="B165:H165"/>
    <mergeCell ref="B166:H166"/>
    <mergeCell ref="B167:H167"/>
    <mergeCell ref="B168:H168"/>
    <mergeCell ref="B169:H169"/>
    <mergeCell ref="B158:H158"/>
    <mergeCell ref="B159:H159"/>
    <mergeCell ref="B160:H160"/>
    <mergeCell ref="B161:H161"/>
    <mergeCell ref="B162:H162"/>
    <mergeCell ref="B163:H163"/>
    <mergeCell ref="B152:H152"/>
    <mergeCell ref="B153:H153"/>
    <mergeCell ref="B154:H154"/>
    <mergeCell ref="B155:H155"/>
    <mergeCell ref="B156:H156"/>
    <mergeCell ref="B157:H157"/>
    <mergeCell ref="B146:H146"/>
    <mergeCell ref="B147:H147"/>
    <mergeCell ref="B148:H148"/>
    <mergeCell ref="B149:H149"/>
    <mergeCell ref="B150:H150"/>
    <mergeCell ref="B151:H151"/>
    <mergeCell ref="B140:H140"/>
    <mergeCell ref="B141:H141"/>
    <mergeCell ref="B142:H142"/>
    <mergeCell ref="B143:H143"/>
    <mergeCell ref="B144:H144"/>
    <mergeCell ref="B145:H145"/>
    <mergeCell ref="B134:H134"/>
    <mergeCell ref="B135:H135"/>
    <mergeCell ref="B136:H136"/>
    <mergeCell ref="B137:H137"/>
    <mergeCell ref="B138:H138"/>
    <mergeCell ref="B139:H139"/>
    <mergeCell ref="B128:H128"/>
    <mergeCell ref="B129:H129"/>
    <mergeCell ref="B130:H130"/>
    <mergeCell ref="B131:H131"/>
    <mergeCell ref="B132:H132"/>
    <mergeCell ref="B133:H133"/>
    <mergeCell ref="B122:H122"/>
    <mergeCell ref="B123:H123"/>
    <mergeCell ref="B124:H124"/>
    <mergeCell ref="B125:H125"/>
    <mergeCell ref="B126:H126"/>
    <mergeCell ref="B127:H127"/>
    <mergeCell ref="B116:H116"/>
    <mergeCell ref="B117:H117"/>
    <mergeCell ref="B118:H118"/>
    <mergeCell ref="B119:H119"/>
    <mergeCell ref="B120:H120"/>
    <mergeCell ref="B121:H121"/>
    <mergeCell ref="F8:F9"/>
    <mergeCell ref="G8:G9"/>
    <mergeCell ref="H8:H9"/>
    <mergeCell ref="C4:G4"/>
    <mergeCell ref="B115:H115"/>
    <mergeCell ref="E113:G113"/>
    <mergeCell ref="F104:F106"/>
    <mergeCell ref="G104:G106"/>
    <mergeCell ref="H104:H106"/>
    <mergeCell ref="F107:F109"/>
    <mergeCell ref="G107:G109"/>
    <mergeCell ref="H107:H109"/>
    <mergeCell ref="F94:F98"/>
    <mergeCell ref="G94:G98"/>
    <mergeCell ref="H94:H98"/>
    <mergeCell ref="F99:F103"/>
    <mergeCell ref="G99:G103"/>
    <mergeCell ref="H99:H103"/>
    <mergeCell ref="F85:F88"/>
    <mergeCell ref="G85:G88"/>
    <mergeCell ref="H85:H88"/>
    <mergeCell ref="F89:F93"/>
    <mergeCell ref="G89:G93"/>
    <mergeCell ref="H89:H93"/>
    <mergeCell ref="F76:F79"/>
    <mergeCell ref="G76:G79"/>
    <mergeCell ref="H76:H79"/>
    <mergeCell ref="F80:F84"/>
    <mergeCell ref="G80:G84"/>
    <mergeCell ref="H80:H84"/>
    <mergeCell ref="F70:F72"/>
    <mergeCell ref="G70:G72"/>
    <mergeCell ref="H70:H72"/>
    <mergeCell ref="F73:F75"/>
    <mergeCell ref="G73:G75"/>
    <mergeCell ref="H73:H75"/>
    <mergeCell ref="F51:F60"/>
    <mergeCell ref="G51:G60"/>
    <mergeCell ref="H51:H60"/>
    <mergeCell ref="F61:F69"/>
    <mergeCell ref="G61:G69"/>
    <mergeCell ref="H61:H69"/>
    <mergeCell ref="F29:F46"/>
    <mergeCell ref="G29:G46"/>
    <mergeCell ref="H29:H46"/>
    <mergeCell ref="F47:F50"/>
    <mergeCell ref="G47:G50"/>
    <mergeCell ref="H47:H50"/>
    <mergeCell ref="B104:B106"/>
    <mergeCell ref="C104:C106"/>
    <mergeCell ref="E104:E106"/>
    <mergeCell ref="B107:B109"/>
    <mergeCell ref="C107:C109"/>
    <mergeCell ref="D107:D109"/>
    <mergeCell ref="E107:E109"/>
    <mergeCell ref="B94:B98"/>
    <mergeCell ref="C94:C98"/>
    <mergeCell ref="E94:E98"/>
    <mergeCell ref="B99:B103"/>
    <mergeCell ref="C99:C103"/>
    <mergeCell ref="E99:E103"/>
    <mergeCell ref="B85:B88"/>
    <mergeCell ref="C85:C88"/>
    <mergeCell ref="E85:E88"/>
    <mergeCell ref="B89:B93"/>
    <mergeCell ref="C89:C93"/>
    <mergeCell ref="E89:E93"/>
    <mergeCell ref="B76:B79"/>
    <mergeCell ref="C76:C79"/>
    <mergeCell ref="E76:E79"/>
    <mergeCell ref="B80:B84"/>
    <mergeCell ref="C80:C84"/>
    <mergeCell ref="E80:E84"/>
    <mergeCell ref="B73:B75"/>
    <mergeCell ref="C73:C75"/>
    <mergeCell ref="E73:E75"/>
    <mergeCell ref="B51:B60"/>
    <mergeCell ref="C51:C60"/>
    <mergeCell ref="E51:E60"/>
    <mergeCell ref="B61:B69"/>
    <mergeCell ref="C61:C69"/>
    <mergeCell ref="E61:E69"/>
    <mergeCell ref="B8:B9"/>
    <mergeCell ref="C8:C9"/>
    <mergeCell ref="D8:D9"/>
    <mergeCell ref="B11:B28"/>
    <mergeCell ref="C11:C28"/>
    <mergeCell ref="E11:E28"/>
    <mergeCell ref="B70:B72"/>
    <mergeCell ref="C70:C72"/>
    <mergeCell ref="E70:E72"/>
    <mergeCell ref="F11:F28"/>
    <mergeCell ref="G11:G28"/>
    <mergeCell ref="H11:H28"/>
    <mergeCell ref="B29:B46"/>
    <mergeCell ref="C29:C46"/>
    <mergeCell ref="E29:E46"/>
    <mergeCell ref="B47:B50"/>
    <mergeCell ref="D47:D48"/>
    <mergeCell ref="E47:E50"/>
  </mergeCells>
  <pageMargins left="0.70866141732283472" right="0" top="0.74803149606299213" bottom="0.74803149606299213" header="0.31496062992125984" footer="0.31496062992125984"/>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topLeftCell="A141" workbookViewId="0">
      <selection activeCell="F55" sqref="F55:F70"/>
    </sheetView>
  </sheetViews>
  <sheetFormatPr defaultRowHeight="15" x14ac:dyDescent="0.25"/>
  <cols>
    <col min="2" max="2" width="35.85546875" customWidth="1"/>
    <col min="3" max="3" width="63.7109375" customWidth="1"/>
    <col min="5" max="5" width="11.7109375" customWidth="1"/>
    <col min="6" max="6" width="11.85546875" customWidth="1"/>
  </cols>
  <sheetData>
    <row r="1" spans="1:6" x14ac:dyDescent="0.25">
      <c r="A1" t="s">
        <v>351</v>
      </c>
    </row>
    <row r="6" spans="1:6" x14ac:dyDescent="0.25">
      <c r="B6" s="233" t="s">
        <v>1597</v>
      </c>
      <c r="C6" s="233"/>
    </row>
    <row r="7" spans="1:6" x14ac:dyDescent="0.25">
      <c r="B7" s="233"/>
      <c r="C7" s="233"/>
    </row>
    <row r="9" spans="1:6" x14ac:dyDescent="0.25">
      <c r="A9" s="9" t="s">
        <v>781</v>
      </c>
    </row>
    <row r="10" spans="1:6" ht="15.75" thickBot="1" x14ac:dyDescent="0.3"/>
    <row r="11" spans="1:6" ht="22.5" x14ac:dyDescent="0.25">
      <c r="A11" s="239" t="s">
        <v>0</v>
      </c>
      <c r="B11" s="239" t="s">
        <v>1535</v>
      </c>
      <c r="C11" s="239" t="s">
        <v>1536</v>
      </c>
      <c r="D11" s="111" t="s">
        <v>1537</v>
      </c>
      <c r="E11" s="242" t="s">
        <v>1621</v>
      </c>
      <c r="F11" s="244" t="s">
        <v>1623</v>
      </c>
    </row>
    <row r="12" spans="1:6" ht="41.25" customHeight="1" thickBot="1" x14ac:dyDescent="0.3">
      <c r="A12" s="240"/>
      <c r="B12" s="240"/>
      <c r="C12" s="240"/>
      <c r="D12" s="112" t="s">
        <v>1538</v>
      </c>
      <c r="E12" s="243"/>
      <c r="F12" s="245"/>
    </row>
    <row r="13" spans="1:6" ht="16.5" thickBot="1" x14ac:dyDescent="0.3">
      <c r="A13" s="241"/>
      <c r="B13" s="241"/>
      <c r="C13" s="241"/>
      <c r="D13" s="45" t="s">
        <v>1539</v>
      </c>
      <c r="E13" s="45" t="s">
        <v>1539</v>
      </c>
      <c r="F13" s="45" t="s">
        <v>1539</v>
      </c>
    </row>
    <row r="14" spans="1:6" ht="15.75" x14ac:dyDescent="0.25">
      <c r="A14" s="236" t="s">
        <v>364</v>
      </c>
      <c r="B14" s="236" t="s">
        <v>1540</v>
      </c>
      <c r="C14" s="33" t="s">
        <v>1541</v>
      </c>
      <c r="D14" s="236">
        <v>215</v>
      </c>
      <c r="E14" s="236"/>
      <c r="F14" s="236">
        <f>SUM(D14*E14)</f>
        <v>0</v>
      </c>
    </row>
    <row r="15" spans="1:6" ht="47.25" x14ac:dyDescent="0.25">
      <c r="A15" s="237"/>
      <c r="B15" s="237"/>
      <c r="C15" s="33" t="s">
        <v>1542</v>
      </c>
      <c r="D15" s="237"/>
      <c r="E15" s="237"/>
      <c r="F15" s="237"/>
    </row>
    <row r="16" spans="1:6" ht="15.75" x14ac:dyDescent="0.25">
      <c r="A16" s="237"/>
      <c r="B16" s="237"/>
      <c r="C16" s="33" t="s">
        <v>1543</v>
      </c>
      <c r="D16" s="237"/>
      <c r="E16" s="237"/>
      <c r="F16" s="237"/>
    </row>
    <row r="17" spans="1:6" ht="15.75" x14ac:dyDescent="0.25">
      <c r="A17" s="237"/>
      <c r="B17" s="237"/>
      <c r="C17" s="33" t="s">
        <v>1544</v>
      </c>
      <c r="D17" s="237"/>
      <c r="E17" s="237"/>
      <c r="F17" s="237"/>
    </row>
    <row r="18" spans="1:6" ht="15.75" x14ac:dyDescent="0.25">
      <c r="A18" s="237"/>
      <c r="B18" s="237"/>
      <c r="C18" s="33" t="s">
        <v>1545</v>
      </c>
      <c r="D18" s="237"/>
      <c r="E18" s="237"/>
      <c r="F18" s="237"/>
    </row>
    <row r="19" spans="1:6" ht="15.75" x14ac:dyDescent="0.25">
      <c r="A19" s="237"/>
      <c r="B19" s="237"/>
      <c r="C19" s="33" t="s">
        <v>1546</v>
      </c>
      <c r="D19" s="237"/>
      <c r="E19" s="237"/>
      <c r="F19" s="237"/>
    </row>
    <row r="20" spans="1:6" ht="15.75" x14ac:dyDescent="0.25">
      <c r="A20" s="237"/>
      <c r="B20" s="237"/>
      <c r="C20" s="33" t="s">
        <v>1547</v>
      </c>
      <c r="D20" s="237"/>
      <c r="E20" s="237"/>
      <c r="F20" s="237"/>
    </row>
    <row r="21" spans="1:6" ht="15.75" x14ac:dyDescent="0.25">
      <c r="A21" s="237"/>
      <c r="B21" s="237"/>
      <c r="C21" s="33" t="s">
        <v>1548</v>
      </c>
      <c r="D21" s="237"/>
      <c r="E21" s="237"/>
      <c r="F21" s="237"/>
    </row>
    <row r="22" spans="1:6" ht="15.75" x14ac:dyDescent="0.25">
      <c r="A22" s="237"/>
      <c r="B22" s="237"/>
      <c r="C22" s="33" t="s">
        <v>1549</v>
      </c>
      <c r="D22" s="237"/>
      <c r="E22" s="237"/>
      <c r="F22" s="237"/>
    </row>
    <row r="23" spans="1:6" ht="15.75" x14ac:dyDescent="0.25">
      <c r="A23" s="237"/>
      <c r="B23" s="237"/>
      <c r="C23" s="33" t="s">
        <v>1550</v>
      </c>
      <c r="D23" s="237"/>
      <c r="E23" s="237"/>
      <c r="F23" s="237"/>
    </row>
    <row r="24" spans="1:6" ht="15.75" x14ac:dyDescent="0.25">
      <c r="A24" s="237"/>
      <c r="B24" s="237"/>
      <c r="C24" s="33" t="s">
        <v>1551</v>
      </c>
      <c r="D24" s="237"/>
      <c r="E24" s="237"/>
      <c r="F24" s="237"/>
    </row>
    <row r="25" spans="1:6" ht="15.75" x14ac:dyDescent="0.25">
      <c r="A25" s="237"/>
      <c r="B25" s="237"/>
      <c r="C25" s="33" t="s">
        <v>1552</v>
      </c>
      <c r="D25" s="237"/>
      <c r="E25" s="237"/>
      <c r="F25" s="237"/>
    </row>
    <row r="26" spans="1:6" ht="63.75" thickBot="1" x14ac:dyDescent="0.3">
      <c r="A26" s="238"/>
      <c r="B26" s="238"/>
      <c r="C26" s="34" t="s">
        <v>1553</v>
      </c>
      <c r="D26" s="238"/>
      <c r="E26" s="238"/>
      <c r="F26" s="238"/>
    </row>
    <row r="27" spans="1:6" ht="15.75" x14ac:dyDescent="0.25">
      <c r="A27" s="236">
        <v>2</v>
      </c>
      <c r="B27" s="236" t="s">
        <v>1554</v>
      </c>
      <c r="C27" s="33" t="s">
        <v>1541</v>
      </c>
      <c r="D27" s="236">
        <v>390</v>
      </c>
      <c r="E27" s="236"/>
      <c r="F27" s="236">
        <f>SUM(D27*E27)</f>
        <v>0</v>
      </c>
    </row>
    <row r="28" spans="1:6" ht="47.25" x14ac:dyDescent="0.25">
      <c r="A28" s="237"/>
      <c r="B28" s="237"/>
      <c r="C28" s="33" t="s">
        <v>1542</v>
      </c>
      <c r="D28" s="246"/>
      <c r="E28" s="246"/>
      <c r="F28" s="246"/>
    </row>
    <row r="29" spans="1:6" ht="15.75" x14ac:dyDescent="0.25">
      <c r="A29" s="237"/>
      <c r="B29" s="237"/>
      <c r="C29" s="33" t="s">
        <v>1543</v>
      </c>
      <c r="D29" s="246"/>
      <c r="E29" s="246"/>
      <c r="F29" s="246"/>
    </row>
    <row r="30" spans="1:6" ht="15.75" x14ac:dyDescent="0.25">
      <c r="A30" s="237"/>
      <c r="B30" s="237"/>
      <c r="C30" s="33" t="s">
        <v>1544</v>
      </c>
      <c r="D30" s="246"/>
      <c r="E30" s="246"/>
      <c r="F30" s="246"/>
    </row>
    <row r="31" spans="1:6" ht="15.75" x14ac:dyDescent="0.25">
      <c r="A31" s="237"/>
      <c r="B31" s="237"/>
      <c r="C31" s="33" t="s">
        <v>1545</v>
      </c>
      <c r="D31" s="246"/>
      <c r="E31" s="246"/>
      <c r="F31" s="246"/>
    </row>
    <row r="32" spans="1:6" ht="15.75" x14ac:dyDescent="0.25">
      <c r="A32" s="237"/>
      <c r="B32" s="237"/>
      <c r="C32" s="33" t="s">
        <v>1546</v>
      </c>
      <c r="D32" s="246"/>
      <c r="E32" s="246"/>
      <c r="F32" s="246"/>
    </row>
    <row r="33" spans="1:6" ht="15.75" x14ac:dyDescent="0.25">
      <c r="A33" s="237"/>
      <c r="B33" s="237"/>
      <c r="C33" s="33" t="s">
        <v>1547</v>
      </c>
      <c r="D33" s="246"/>
      <c r="E33" s="246"/>
      <c r="F33" s="246"/>
    </row>
    <row r="34" spans="1:6" ht="15.75" x14ac:dyDescent="0.25">
      <c r="A34" s="237"/>
      <c r="B34" s="237"/>
      <c r="C34" s="33" t="s">
        <v>1555</v>
      </c>
      <c r="D34" s="246"/>
      <c r="E34" s="246"/>
      <c r="F34" s="246"/>
    </row>
    <row r="35" spans="1:6" ht="15.75" x14ac:dyDescent="0.25">
      <c r="A35" s="237"/>
      <c r="B35" s="237"/>
      <c r="C35" s="33" t="s">
        <v>1556</v>
      </c>
      <c r="D35" s="246"/>
      <c r="E35" s="246"/>
      <c r="F35" s="246"/>
    </row>
    <row r="36" spans="1:6" ht="15.75" x14ac:dyDescent="0.25">
      <c r="A36" s="237"/>
      <c r="B36" s="237"/>
      <c r="C36" s="33" t="s">
        <v>1549</v>
      </c>
      <c r="D36" s="246"/>
      <c r="E36" s="246"/>
      <c r="F36" s="246"/>
    </row>
    <row r="37" spans="1:6" ht="15.75" x14ac:dyDescent="0.25">
      <c r="A37" s="237"/>
      <c r="B37" s="237"/>
      <c r="C37" s="33" t="s">
        <v>1550</v>
      </c>
      <c r="D37" s="246"/>
      <c r="E37" s="246"/>
      <c r="F37" s="246"/>
    </row>
    <row r="38" spans="1:6" ht="15.75" x14ac:dyDescent="0.25">
      <c r="A38" s="237"/>
      <c r="B38" s="237"/>
      <c r="C38" s="33" t="s">
        <v>1551</v>
      </c>
      <c r="D38" s="246"/>
      <c r="E38" s="246"/>
      <c r="F38" s="246"/>
    </row>
    <row r="39" spans="1:6" ht="15.75" x14ac:dyDescent="0.25">
      <c r="A39" s="237"/>
      <c r="B39" s="237"/>
      <c r="C39" s="33" t="s">
        <v>1552</v>
      </c>
      <c r="D39" s="246"/>
      <c r="E39" s="246"/>
      <c r="F39" s="246"/>
    </row>
    <row r="40" spans="1:6" ht="63.75" thickBot="1" x14ac:dyDescent="0.3">
      <c r="A40" s="238"/>
      <c r="B40" s="238"/>
      <c r="C40" s="34" t="s">
        <v>1557</v>
      </c>
      <c r="D40" s="247"/>
      <c r="E40" s="247"/>
      <c r="F40" s="247"/>
    </row>
    <row r="41" spans="1:6" ht="15.75" x14ac:dyDescent="0.25">
      <c r="A41" s="236" t="s">
        <v>1042</v>
      </c>
      <c r="B41" s="236" t="s">
        <v>1558</v>
      </c>
      <c r="C41" s="33" t="s">
        <v>1541</v>
      </c>
      <c r="D41" s="236">
        <v>247</v>
      </c>
      <c r="E41" s="236"/>
      <c r="F41" s="236">
        <f>SUM(D41*E41)</f>
        <v>0</v>
      </c>
    </row>
    <row r="42" spans="1:6" ht="47.25" x14ac:dyDescent="0.25">
      <c r="A42" s="237"/>
      <c r="B42" s="237"/>
      <c r="C42" s="33" t="s">
        <v>1542</v>
      </c>
      <c r="D42" s="237"/>
      <c r="E42" s="237"/>
      <c r="F42" s="237"/>
    </row>
    <row r="43" spans="1:6" ht="15.75" x14ac:dyDescent="0.25">
      <c r="A43" s="237"/>
      <c r="B43" s="237"/>
      <c r="C43" s="33" t="s">
        <v>1543</v>
      </c>
      <c r="D43" s="237"/>
      <c r="E43" s="237"/>
      <c r="F43" s="237"/>
    </row>
    <row r="44" spans="1:6" ht="15.75" x14ac:dyDescent="0.25">
      <c r="A44" s="237"/>
      <c r="B44" s="237"/>
      <c r="C44" s="33" t="s">
        <v>1544</v>
      </c>
      <c r="D44" s="237"/>
      <c r="E44" s="237"/>
      <c r="F44" s="237"/>
    </row>
    <row r="45" spans="1:6" ht="15.75" x14ac:dyDescent="0.25">
      <c r="A45" s="237"/>
      <c r="B45" s="237"/>
      <c r="C45" s="33" t="s">
        <v>1545</v>
      </c>
      <c r="D45" s="237"/>
      <c r="E45" s="237"/>
      <c r="F45" s="237"/>
    </row>
    <row r="46" spans="1:6" ht="15.75" x14ac:dyDescent="0.25">
      <c r="A46" s="237"/>
      <c r="B46" s="237"/>
      <c r="C46" s="33" t="s">
        <v>1546</v>
      </c>
      <c r="D46" s="237"/>
      <c r="E46" s="237"/>
      <c r="F46" s="237"/>
    </row>
    <row r="47" spans="1:6" ht="15.75" x14ac:dyDescent="0.25">
      <c r="A47" s="237"/>
      <c r="B47" s="237"/>
      <c r="C47" s="33" t="s">
        <v>1547</v>
      </c>
      <c r="D47" s="237"/>
      <c r="E47" s="237"/>
      <c r="F47" s="237"/>
    </row>
    <row r="48" spans="1:6" ht="15.75" x14ac:dyDescent="0.25">
      <c r="A48" s="237"/>
      <c r="B48" s="237"/>
      <c r="C48" s="33" t="s">
        <v>1555</v>
      </c>
      <c r="D48" s="237"/>
      <c r="E48" s="237"/>
      <c r="F48" s="237"/>
    </row>
    <row r="49" spans="1:6" ht="15.75" x14ac:dyDescent="0.25">
      <c r="A49" s="237"/>
      <c r="B49" s="237"/>
      <c r="C49" s="33" t="s">
        <v>1559</v>
      </c>
      <c r="D49" s="237"/>
      <c r="E49" s="237"/>
      <c r="F49" s="237"/>
    </row>
    <row r="50" spans="1:6" ht="15.75" x14ac:dyDescent="0.25">
      <c r="A50" s="237"/>
      <c r="B50" s="237"/>
      <c r="C50" s="33" t="s">
        <v>1549</v>
      </c>
      <c r="D50" s="237"/>
      <c r="E50" s="237"/>
      <c r="F50" s="237"/>
    </row>
    <row r="51" spans="1:6" ht="15.75" x14ac:dyDescent="0.25">
      <c r="A51" s="237"/>
      <c r="B51" s="237"/>
      <c r="C51" s="33" t="s">
        <v>1550</v>
      </c>
      <c r="D51" s="237"/>
      <c r="E51" s="237"/>
      <c r="F51" s="237"/>
    </row>
    <row r="52" spans="1:6" ht="15.75" x14ac:dyDescent="0.25">
      <c r="A52" s="237"/>
      <c r="B52" s="237"/>
      <c r="C52" s="33" t="s">
        <v>1551</v>
      </c>
      <c r="D52" s="237"/>
      <c r="E52" s="237"/>
      <c r="F52" s="237"/>
    </row>
    <row r="53" spans="1:6" ht="15.75" x14ac:dyDescent="0.25">
      <c r="A53" s="237"/>
      <c r="B53" s="237"/>
      <c r="C53" s="33" t="s">
        <v>1552</v>
      </c>
      <c r="D53" s="237"/>
      <c r="E53" s="237"/>
      <c r="F53" s="237"/>
    </row>
    <row r="54" spans="1:6" ht="63.75" thickBot="1" x14ac:dyDescent="0.3">
      <c r="A54" s="238"/>
      <c r="B54" s="238"/>
      <c r="C54" s="34" t="s">
        <v>1557</v>
      </c>
      <c r="D54" s="238"/>
      <c r="E54" s="238"/>
      <c r="F54" s="238"/>
    </row>
    <row r="55" spans="1:6" ht="15.75" x14ac:dyDescent="0.25">
      <c r="A55" s="236" t="s">
        <v>1046</v>
      </c>
      <c r="B55" s="236" t="s">
        <v>1560</v>
      </c>
      <c r="C55" s="33" t="s">
        <v>1541</v>
      </c>
      <c r="D55" s="236">
        <v>676</v>
      </c>
      <c r="E55" s="236"/>
      <c r="F55" s="236">
        <f>SUM(D55*E55)</f>
        <v>0</v>
      </c>
    </row>
    <row r="56" spans="1:6" ht="47.25" x14ac:dyDescent="0.25">
      <c r="A56" s="237"/>
      <c r="B56" s="237"/>
      <c r="C56" s="33" t="s">
        <v>1542</v>
      </c>
      <c r="D56" s="237"/>
      <c r="E56" s="237"/>
      <c r="F56" s="237"/>
    </row>
    <row r="57" spans="1:6" ht="15.75" x14ac:dyDescent="0.25">
      <c r="A57" s="237"/>
      <c r="B57" s="237"/>
      <c r="C57" s="33" t="s">
        <v>1543</v>
      </c>
      <c r="D57" s="237"/>
      <c r="E57" s="237"/>
      <c r="F57" s="237"/>
    </row>
    <row r="58" spans="1:6" ht="15.75" x14ac:dyDescent="0.25">
      <c r="A58" s="237"/>
      <c r="B58" s="237"/>
      <c r="C58" s="33" t="s">
        <v>1544</v>
      </c>
      <c r="D58" s="237"/>
      <c r="E58" s="237"/>
      <c r="F58" s="237"/>
    </row>
    <row r="59" spans="1:6" ht="15.75" x14ac:dyDescent="0.25">
      <c r="A59" s="237"/>
      <c r="B59" s="237"/>
      <c r="C59" s="33" t="s">
        <v>1545</v>
      </c>
      <c r="D59" s="237"/>
      <c r="E59" s="237"/>
      <c r="F59" s="237"/>
    </row>
    <row r="60" spans="1:6" ht="15.75" x14ac:dyDescent="0.25">
      <c r="A60" s="237"/>
      <c r="B60" s="237"/>
      <c r="C60" s="33" t="s">
        <v>1546</v>
      </c>
      <c r="D60" s="237"/>
      <c r="E60" s="237"/>
      <c r="F60" s="237"/>
    </row>
    <row r="61" spans="1:6" ht="15.75" x14ac:dyDescent="0.25">
      <c r="A61" s="237"/>
      <c r="B61" s="237"/>
      <c r="C61" s="33" t="s">
        <v>1547</v>
      </c>
      <c r="D61" s="237"/>
      <c r="E61" s="237"/>
      <c r="F61" s="237"/>
    </row>
    <row r="62" spans="1:6" ht="15.75" x14ac:dyDescent="0.25">
      <c r="A62" s="237"/>
      <c r="B62" s="237"/>
      <c r="C62" s="33" t="s">
        <v>1555</v>
      </c>
      <c r="D62" s="237"/>
      <c r="E62" s="237"/>
      <c r="F62" s="237"/>
    </row>
    <row r="63" spans="1:6" ht="15.75" x14ac:dyDescent="0.25">
      <c r="A63" s="237"/>
      <c r="B63" s="237"/>
      <c r="C63" s="33" t="s">
        <v>1561</v>
      </c>
      <c r="D63" s="237"/>
      <c r="E63" s="237"/>
      <c r="F63" s="237"/>
    </row>
    <row r="64" spans="1:6" ht="15.75" x14ac:dyDescent="0.25">
      <c r="A64" s="237"/>
      <c r="B64" s="237"/>
      <c r="C64" s="33" t="s">
        <v>1562</v>
      </c>
      <c r="D64" s="237"/>
      <c r="E64" s="237"/>
      <c r="F64" s="237"/>
    </row>
    <row r="65" spans="1:6" ht="15.75" x14ac:dyDescent="0.25">
      <c r="A65" s="237"/>
      <c r="B65" s="237"/>
      <c r="C65" s="33" t="s">
        <v>1556</v>
      </c>
      <c r="D65" s="237"/>
      <c r="E65" s="237"/>
      <c r="F65" s="237"/>
    </row>
    <row r="66" spans="1:6" ht="15.75" x14ac:dyDescent="0.25">
      <c r="A66" s="237"/>
      <c r="B66" s="237"/>
      <c r="C66" s="33" t="s">
        <v>1563</v>
      </c>
      <c r="D66" s="237"/>
      <c r="E66" s="237"/>
      <c r="F66" s="237"/>
    </row>
    <row r="67" spans="1:6" ht="15.75" x14ac:dyDescent="0.25">
      <c r="A67" s="237"/>
      <c r="B67" s="237"/>
      <c r="C67" s="33" t="s">
        <v>1550</v>
      </c>
      <c r="D67" s="237"/>
      <c r="E67" s="237"/>
      <c r="F67" s="237"/>
    </row>
    <row r="68" spans="1:6" ht="15.75" x14ac:dyDescent="0.25">
      <c r="A68" s="237"/>
      <c r="B68" s="237"/>
      <c r="C68" s="33" t="s">
        <v>1551</v>
      </c>
      <c r="D68" s="237"/>
      <c r="E68" s="237"/>
      <c r="F68" s="237"/>
    </row>
    <row r="69" spans="1:6" ht="15.75" x14ac:dyDescent="0.25">
      <c r="A69" s="237"/>
      <c r="B69" s="237"/>
      <c r="C69" s="33" t="s">
        <v>1564</v>
      </c>
      <c r="D69" s="237"/>
      <c r="E69" s="237"/>
      <c r="F69" s="237"/>
    </row>
    <row r="70" spans="1:6" ht="48" thickBot="1" x14ac:dyDescent="0.3">
      <c r="A70" s="238"/>
      <c r="B70" s="238"/>
      <c r="C70" s="34" t="s">
        <v>1565</v>
      </c>
      <c r="D70" s="238"/>
      <c r="E70" s="238"/>
      <c r="F70" s="238"/>
    </row>
    <row r="71" spans="1:6" ht="15.75" x14ac:dyDescent="0.25">
      <c r="A71" s="236" t="s">
        <v>1388</v>
      </c>
      <c r="B71" s="236" t="s">
        <v>1566</v>
      </c>
      <c r="C71" s="33" t="s">
        <v>1541</v>
      </c>
      <c r="D71" s="236">
        <v>533</v>
      </c>
      <c r="E71" s="236"/>
      <c r="F71" s="236">
        <f>SUM(D71*E71)</f>
        <v>0</v>
      </c>
    </row>
    <row r="72" spans="1:6" ht="47.25" x14ac:dyDescent="0.25">
      <c r="A72" s="237"/>
      <c r="B72" s="237"/>
      <c r="C72" s="33" t="s">
        <v>1542</v>
      </c>
      <c r="D72" s="237"/>
      <c r="E72" s="237"/>
      <c r="F72" s="237"/>
    </row>
    <row r="73" spans="1:6" ht="15.75" x14ac:dyDescent="0.25">
      <c r="A73" s="237"/>
      <c r="B73" s="237"/>
      <c r="C73" s="33" t="s">
        <v>1543</v>
      </c>
      <c r="D73" s="237"/>
      <c r="E73" s="237"/>
      <c r="F73" s="237"/>
    </row>
    <row r="74" spans="1:6" ht="15.75" x14ac:dyDescent="0.25">
      <c r="A74" s="237"/>
      <c r="B74" s="237"/>
      <c r="C74" s="33" t="s">
        <v>1544</v>
      </c>
      <c r="D74" s="237"/>
      <c r="E74" s="237"/>
      <c r="F74" s="237"/>
    </row>
    <row r="75" spans="1:6" ht="15.75" x14ac:dyDescent="0.25">
      <c r="A75" s="237"/>
      <c r="B75" s="237"/>
      <c r="C75" s="33" t="s">
        <v>1545</v>
      </c>
      <c r="D75" s="237"/>
      <c r="E75" s="237"/>
      <c r="F75" s="237"/>
    </row>
    <row r="76" spans="1:6" ht="15.75" x14ac:dyDescent="0.25">
      <c r="A76" s="237"/>
      <c r="B76" s="237"/>
      <c r="C76" s="33" t="s">
        <v>1546</v>
      </c>
      <c r="D76" s="237"/>
      <c r="E76" s="237"/>
      <c r="F76" s="237"/>
    </row>
    <row r="77" spans="1:6" ht="15.75" x14ac:dyDescent="0.25">
      <c r="A77" s="237"/>
      <c r="B77" s="237"/>
      <c r="C77" s="33" t="s">
        <v>1547</v>
      </c>
      <c r="D77" s="237"/>
      <c r="E77" s="237"/>
      <c r="F77" s="237"/>
    </row>
    <row r="78" spans="1:6" ht="15.75" x14ac:dyDescent="0.25">
      <c r="A78" s="237"/>
      <c r="B78" s="237"/>
      <c r="C78" s="33" t="s">
        <v>1567</v>
      </c>
      <c r="D78" s="237"/>
      <c r="E78" s="237"/>
      <c r="F78" s="237"/>
    </row>
    <row r="79" spans="1:6" ht="15.75" x14ac:dyDescent="0.25">
      <c r="A79" s="237"/>
      <c r="B79" s="237"/>
      <c r="C79" s="33" t="s">
        <v>1568</v>
      </c>
      <c r="D79" s="237"/>
      <c r="E79" s="237"/>
      <c r="F79" s="237"/>
    </row>
    <row r="80" spans="1:6" ht="15.75" x14ac:dyDescent="0.25">
      <c r="A80" s="237"/>
      <c r="B80" s="237"/>
      <c r="C80" s="33" t="s">
        <v>1569</v>
      </c>
      <c r="D80" s="237"/>
      <c r="E80" s="237"/>
      <c r="F80" s="237"/>
    </row>
    <row r="81" spans="1:6" ht="15.75" x14ac:dyDescent="0.25">
      <c r="A81" s="237"/>
      <c r="B81" s="237"/>
      <c r="C81" s="33" t="s">
        <v>1559</v>
      </c>
      <c r="D81" s="237"/>
      <c r="E81" s="237"/>
      <c r="F81" s="237"/>
    </row>
    <row r="82" spans="1:6" ht="15.75" x14ac:dyDescent="0.25">
      <c r="A82" s="237"/>
      <c r="B82" s="237"/>
      <c r="C82" s="33" t="s">
        <v>1563</v>
      </c>
      <c r="D82" s="237"/>
      <c r="E82" s="237"/>
      <c r="F82" s="237"/>
    </row>
    <row r="83" spans="1:6" ht="15.75" x14ac:dyDescent="0.25">
      <c r="A83" s="237"/>
      <c r="B83" s="237"/>
      <c r="C83" s="33" t="s">
        <v>1550</v>
      </c>
      <c r="D83" s="237"/>
      <c r="E83" s="237"/>
      <c r="F83" s="237"/>
    </row>
    <row r="84" spans="1:6" ht="15.75" x14ac:dyDescent="0.25">
      <c r="A84" s="237"/>
      <c r="B84" s="237"/>
      <c r="C84" s="33" t="s">
        <v>1551</v>
      </c>
      <c r="D84" s="237"/>
      <c r="E84" s="237"/>
      <c r="F84" s="237"/>
    </row>
    <row r="85" spans="1:6" ht="15.75" x14ac:dyDescent="0.25">
      <c r="A85" s="237"/>
      <c r="B85" s="237"/>
      <c r="C85" s="33" t="s">
        <v>1564</v>
      </c>
      <c r="D85" s="237"/>
      <c r="E85" s="237"/>
      <c r="F85" s="237"/>
    </row>
    <row r="86" spans="1:6" ht="48" thickBot="1" x14ac:dyDescent="0.3">
      <c r="A86" s="238"/>
      <c r="B86" s="238"/>
      <c r="C86" s="34" t="s">
        <v>1570</v>
      </c>
      <c r="D86" s="238"/>
      <c r="E86" s="238"/>
      <c r="F86" s="238"/>
    </row>
    <row r="87" spans="1:6" ht="15.75" x14ac:dyDescent="0.25">
      <c r="A87" s="236" t="s">
        <v>1392</v>
      </c>
      <c r="B87" s="236" t="s">
        <v>1571</v>
      </c>
      <c r="C87" s="33" t="s">
        <v>1541</v>
      </c>
      <c r="D87" s="236">
        <v>501</v>
      </c>
      <c r="E87" s="236"/>
      <c r="F87" s="236">
        <f>SUM(D87*E87)</f>
        <v>0</v>
      </c>
    </row>
    <row r="88" spans="1:6" ht="47.25" x14ac:dyDescent="0.25">
      <c r="A88" s="237"/>
      <c r="B88" s="237"/>
      <c r="C88" s="33" t="s">
        <v>1572</v>
      </c>
      <c r="D88" s="237"/>
      <c r="E88" s="237"/>
      <c r="F88" s="237"/>
    </row>
    <row r="89" spans="1:6" ht="15.75" x14ac:dyDescent="0.25">
      <c r="A89" s="237"/>
      <c r="B89" s="237"/>
      <c r="C89" s="33" t="s">
        <v>1543</v>
      </c>
      <c r="D89" s="237"/>
      <c r="E89" s="237"/>
      <c r="F89" s="237"/>
    </row>
    <row r="90" spans="1:6" ht="15.75" x14ac:dyDescent="0.25">
      <c r="A90" s="237"/>
      <c r="B90" s="237"/>
      <c r="C90" s="33" t="s">
        <v>1544</v>
      </c>
      <c r="D90" s="237"/>
      <c r="E90" s="237"/>
      <c r="F90" s="237"/>
    </row>
    <row r="91" spans="1:6" ht="15.75" x14ac:dyDescent="0.25">
      <c r="A91" s="237"/>
      <c r="B91" s="237"/>
      <c r="C91" s="33" t="s">
        <v>1573</v>
      </c>
      <c r="D91" s="237"/>
      <c r="E91" s="237"/>
      <c r="F91" s="237"/>
    </row>
    <row r="92" spans="1:6" ht="15.75" x14ac:dyDescent="0.25">
      <c r="A92" s="237"/>
      <c r="B92" s="237"/>
      <c r="C92" s="33" t="s">
        <v>1574</v>
      </c>
      <c r="D92" s="237"/>
      <c r="E92" s="237"/>
      <c r="F92" s="237"/>
    </row>
    <row r="93" spans="1:6" ht="15.75" x14ac:dyDescent="0.25">
      <c r="A93" s="237"/>
      <c r="B93" s="237"/>
      <c r="C93" s="33" t="s">
        <v>1547</v>
      </c>
      <c r="D93" s="237"/>
      <c r="E93" s="237"/>
      <c r="F93" s="237"/>
    </row>
    <row r="94" spans="1:6" ht="15.75" x14ac:dyDescent="0.25">
      <c r="A94" s="237"/>
      <c r="B94" s="237"/>
      <c r="C94" s="33" t="s">
        <v>1575</v>
      </c>
      <c r="D94" s="237"/>
      <c r="E94" s="237"/>
      <c r="F94" s="237"/>
    </row>
    <row r="95" spans="1:6" ht="15.75" x14ac:dyDescent="0.25">
      <c r="A95" s="237"/>
      <c r="B95" s="237"/>
      <c r="C95" s="33" t="s">
        <v>1576</v>
      </c>
      <c r="D95" s="237"/>
      <c r="E95" s="237"/>
      <c r="F95" s="237"/>
    </row>
    <row r="96" spans="1:6" ht="15.75" x14ac:dyDescent="0.25">
      <c r="A96" s="237"/>
      <c r="B96" s="237"/>
      <c r="C96" s="33" t="s">
        <v>1577</v>
      </c>
      <c r="D96" s="237"/>
      <c r="E96" s="237"/>
      <c r="F96" s="237"/>
    </row>
    <row r="97" spans="1:6" ht="15.75" x14ac:dyDescent="0.25">
      <c r="A97" s="237"/>
      <c r="B97" s="237"/>
      <c r="C97" s="33" t="s">
        <v>1563</v>
      </c>
      <c r="D97" s="237"/>
      <c r="E97" s="237"/>
      <c r="F97" s="237"/>
    </row>
    <row r="98" spans="1:6" ht="15.75" x14ac:dyDescent="0.25">
      <c r="A98" s="237"/>
      <c r="B98" s="237"/>
      <c r="C98" s="33" t="s">
        <v>1550</v>
      </c>
      <c r="D98" s="237"/>
      <c r="E98" s="237"/>
      <c r="F98" s="237"/>
    </row>
    <row r="99" spans="1:6" ht="15.75" x14ac:dyDescent="0.25">
      <c r="A99" s="237"/>
      <c r="B99" s="237"/>
      <c r="C99" s="33" t="s">
        <v>1551</v>
      </c>
      <c r="D99" s="237"/>
      <c r="E99" s="237"/>
      <c r="F99" s="237"/>
    </row>
    <row r="100" spans="1:6" ht="15.75" x14ac:dyDescent="0.25">
      <c r="A100" s="237"/>
      <c r="B100" s="237"/>
      <c r="C100" s="33" t="s">
        <v>1564</v>
      </c>
      <c r="D100" s="237"/>
      <c r="E100" s="237"/>
      <c r="F100" s="237"/>
    </row>
    <row r="101" spans="1:6" ht="48" thickBot="1" x14ac:dyDescent="0.3">
      <c r="A101" s="238"/>
      <c r="B101" s="238"/>
      <c r="C101" s="34" t="s">
        <v>1578</v>
      </c>
      <c r="D101" s="238"/>
      <c r="E101" s="238"/>
      <c r="F101" s="238"/>
    </row>
    <row r="102" spans="1:6" ht="15.75" x14ac:dyDescent="0.25">
      <c r="A102" s="236" t="s">
        <v>1395</v>
      </c>
      <c r="B102" s="236" t="s">
        <v>1579</v>
      </c>
      <c r="C102" s="33" t="s">
        <v>1541</v>
      </c>
      <c r="D102" s="236">
        <v>205</v>
      </c>
      <c r="E102" s="236"/>
      <c r="F102" s="236">
        <f>SUM(D102*E102)</f>
        <v>0</v>
      </c>
    </row>
    <row r="103" spans="1:6" ht="47.25" x14ac:dyDescent="0.25">
      <c r="A103" s="237"/>
      <c r="B103" s="237"/>
      <c r="C103" s="33" t="s">
        <v>1542</v>
      </c>
      <c r="D103" s="246"/>
      <c r="E103" s="246"/>
      <c r="F103" s="246"/>
    </row>
    <row r="104" spans="1:6" ht="15.75" x14ac:dyDescent="0.25">
      <c r="A104" s="237"/>
      <c r="B104" s="237"/>
      <c r="C104" s="33" t="s">
        <v>1543</v>
      </c>
      <c r="D104" s="246"/>
      <c r="E104" s="246"/>
      <c r="F104" s="246"/>
    </row>
    <row r="105" spans="1:6" ht="15.75" x14ac:dyDescent="0.25">
      <c r="A105" s="237"/>
      <c r="B105" s="237"/>
      <c r="C105" s="33" t="s">
        <v>1544</v>
      </c>
      <c r="D105" s="246"/>
      <c r="E105" s="246"/>
      <c r="F105" s="246"/>
    </row>
    <row r="106" spans="1:6" ht="15.75" x14ac:dyDescent="0.25">
      <c r="A106" s="237"/>
      <c r="B106" s="237"/>
      <c r="C106" s="33" t="s">
        <v>1545</v>
      </c>
      <c r="D106" s="246"/>
      <c r="E106" s="246"/>
      <c r="F106" s="246"/>
    </row>
    <row r="107" spans="1:6" ht="15.75" x14ac:dyDescent="0.25">
      <c r="A107" s="237"/>
      <c r="B107" s="237"/>
      <c r="C107" s="33" t="s">
        <v>1574</v>
      </c>
      <c r="D107" s="246"/>
      <c r="E107" s="246"/>
      <c r="F107" s="246"/>
    </row>
    <row r="108" spans="1:6" ht="15.75" x14ac:dyDescent="0.25">
      <c r="A108" s="237"/>
      <c r="B108" s="237"/>
      <c r="C108" s="33" t="s">
        <v>1547</v>
      </c>
      <c r="D108" s="246"/>
      <c r="E108" s="246"/>
      <c r="F108" s="246"/>
    </row>
    <row r="109" spans="1:6" ht="15.75" x14ac:dyDescent="0.25">
      <c r="A109" s="237"/>
      <c r="B109" s="237"/>
      <c r="C109" s="33" t="s">
        <v>1555</v>
      </c>
      <c r="D109" s="246"/>
      <c r="E109" s="246"/>
      <c r="F109" s="246"/>
    </row>
    <row r="110" spans="1:6" ht="15.75" x14ac:dyDescent="0.25">
      <c r="A110" s="237"/>
      <c r="B110" s="237"/>
      <c r="C110" s="33" t="s">
        <v>1563</v>
      </c>
      <c r="D110" s="246"/>
      <c r="E110" s="246"/>
      <c r="F110" s="246"/>
    </row>
    <row r="111" spans="1:6" ht="16.5" thickBot="1" x14ac:dyDescent="0.3">
      <c r="A111" s="238"/>
      <c r="B111" s="238"/>
      <c r="C111" s="34" t="s">
        <v>1550</v>
      </c>
      <c r="D111" s="247"/>
      <c r="E111" s="247"/>
      <c r="F111" s="247"/>
    </row>
    <row r="112" spans="1:6" ht="15.75" x14ac:dyDescent="0.25">
      <c r="A112" s="236" t="s">
        <v>1580</v>
      </c>
      <c r="B112" s="236" t="s">
        <v>1581</v>
      </c>
      <c r="C112" s="33" t="s">
        <v>1541</v>
      </c>
      <c r="D112" s="236">
        <v>237</v>
      </c>
      <c r="E112" s="236"/>
      <c r="F112" s="236">
        <f>SUM(D112*E112)</f>
        <v>0</v>
      </c>
    </row>
    <row r="113" spans="1:6" ht="47.25" x14ac:dyDescent="0.25">
      <c r="A113" s="237"/>
      <c r="B113" s="237"/>
      <c r="C113" s="33" t="s">
        <v>1542</v>
      </c>
      <c r="D113" s="237"/>
      <c r="E113" s="237"/>
      <c r="F113" s="237"/>
    </row>
    <row r="114" spans="1:6" ht="15.75" x14ac:dyDescent="0.25">
      <c r="A114" s="237"/>
      <c r="B114" s="237"/>
      <c r="C114" s="33" t="s">
        <v>1543</v>
      </c>
      <c r="D114" s="237"/>
      <c r="E114" s="237"/>
      <c r="F114" s="237"/>
    </row>
    <row r="115" spans="1:6" ht="15.75" x14ac:dyDescent="0.25">
      <c r="A115" s="237"/>
      <c r="B115" s="237"/>
      <c r="C115" s="33" t="s">
        <v>1544</v>
      </c>
      <c r="D115" s="237"/>
      <c r="E115" s="237"/>
      <c r="F115" s="237"/>
    </row>
    <row r="116" spans="1:6" ht="15.75" x14ac:dyDescent="0.25">
      <c r="A116" s="237"/>
      <c r="B116" s="237"/>
      <c r="C116" s="33" t="s">
        <v>1545</v>
      </c>
      <c r="D116" s="237"/>
      <c r="E116" s="237"/>
      <c r="F116" s="237"/>
    </row>
    <row r="117" spans="1:6" ht="15.75" x14ac:dyDescent="0.25">
      <c r="A117" s="237"/>
      <c r="B117" s="237"/>
      <c r="C117" s="33" t="s">
        <v>1574</v>
      </c>
      <c r="D117" s="237"/>
      <c r="E117" s="237"/>
      <c r="F117" s="237"/>
    </row>
    <row r="118" spans="1:6" ht="15.75" x14ac:dyDescent="0.25">
      <c r="A118" s="237"/>
      <c r="B118" s="237"/>
      <c r="C118" s="33" t="s">
        <v>1547</v>
      </c>
      <c r="D118" s="237"/>
      <c r="E118" s="237"/>
      <c r="F118" s="237"/>
    </row>
    <row r="119" spans="1:6" ht="15.75" x14ac:dyDescent="0.25">
      <c r="A119" s="237"/>
      <c r="B119" s="237"/>
      <c r="C119" s="33" t="s">
        <v>1555</v>
      </c>
      <c r="D119" s="237"/>
      <c r="E119" s="237"/>
      <c r="F119" s="237"/>
    </row>
    <row r="120" spans="1:6" ht="15.75" x14ac:dyDescent="0.25">
      <c r="A120" s="237"/>
      <c r="B120" s="237"/>
      <c r="C120" s="33" t="s">
        <v>1582</v>
      </c>
      <c r="D120" s="237"/>
      <c r="E120" s="237"/>
      <c r="F120" s="237"/>
    </row>
    <row r="121" spans="1:6" ht="15.75" x14ac:dyDescent="0.25">
      <c r="A121" s="237"/>
      <c r="B121" s="237"/>
      <c r="C121" s="33" t="s">
        <v>1563</v>
      </c>
      <c r="D121" s="237"/>
      <c r="E121" s="237"/>
      <c r="F121" s="237"/>
    </row>
    <row r="122" spans="1:6" ht="16.5" thickBot="1" x14ac:dyDescent="0.3">
      <c r="A122" s="238"/>
      <c r="B122" s="238"/>
      <c r="C122" s="34" t="s">
        <v>1550</v>
      </c>
      <c r="D122" s="238"/>
      <c r="E122" s="238"/>
      <c r="F122" s="238"/>
    </row>
    <row r="123" spans="1:6" ht="15.75" x14ac:dyDescent="0.25">
      <c r="A123" s="236" t="s">
        <v>1411</v>
      </c>
      <c r="B123" s="236" t="s">
        <v>1583</v>
      </c>
      <c r="C123" s="33" t="s">
        <v>1541</v>
      </c>
      <c r="D123" s="236">
        <v>380</v>
      </c>
      <c r="E123" s="236"/>
      <c r="F123" s="236">
        <f>SUM(D123*E123)</f>
        <v>0</v>
      </c>
    </row>
    <row r="124" spans="1:6" ht="47.25" x14ac:dyDescent="0.25">
      <c r="A124" s="237"/>
      <c r="B124" s="237"/>
      <c r="C124" s="33" t="s">
        <v>1542</v>
      </c>
      <c r="D124" s="237"/>
      <c r="E124" s="237"/>
      <c r="F124" s="237"/>
    </row>
    <row r="125" spans="1:6" ht="15.75" x14ac:dyDescent="0.25">
      <c r="A125" s="237"/>
      <c r="B125" s="237"/>
      <c r="C125" s="33" t="s">
        <v>1543</v>
      </c>
      <c r="D125" s="237"/>
      <c r="E125" s="237"/>
      <c r="F125" s="237"/>
    </row>
    <row r="126" spans="1:6" ht="15.75" x14ac:dyDescent="0.25">
      <c r="A126" s="237"/>
      <c r="B126" s="237"/>
      <c r="C126" s="33" t="s">
        <v>1544</v>
      </c>
      <c r="D126" s="237"/>
      <c r="E126" s="237"/>
      <c r="F126" s="237"/>
    </row>
    <row r="127" spans="1:6" ht="15.75" x14ac:dyDescent="0.25">
      <c r="A127" s="237"/>
      <c r="B127" s="237"/>
      <c r="C127" s="33" t="s">
        <v>1545</v>
      </c>
      <c r="D127" s="237"/>
      <c r="E127" s="237"/>
      <c r="F127" s="237"/>
    </row>
    <row r="128" spans="1:6" ht="15.75" x14ac:dyDescent="0.25">
      <c r="A128" s="237"/>
      <c r="B128" s="237"/>
      <c r="C128" s="33" t="s">
        <v>1574</v>
      </c>
      <c r="D128" s="237"/>
      <c r="E128" s="237"/>
      <c r="F128" s="237"/>
    </row>
    <row r="129" spans="1:6" ht="15.75" x14ac:dyDescent="0.25">
      <c r="A129" s="237"/>
      <c r="B129" s="237"/>
      <c r="C129" s="33" t="s">
        <v>1547</v>
      </c>
      <c r="D129" s="237"/>
      <c r="E129" s="237"/>
      <c r="F129" s="237"/>
    </row>
    <row r="130" spans="1:6" ht="15.75" x14ac:dyDescent="0.25">
      <c r="A130" s="237"/>
      <c r="B130" s="237"/>
      <c r="C130" s="33" t="s">
        <v>1555</v>
      </c>
      <c r="D130" s="237"/>
      <c r="E130" s="237"/>
      <c r="F130" s="237"/>
    </row>
    <row r="131" spans="1:6" ht="15.75" x14ac:dyDescent="0.25">
      <c r="A131" s="237"/>
      <c r="B131" s="237"/>
      <c r="C131" s="33" t="s">
        <v>1584</v>
      </c>
      <c r="D131" s="237"/>
      <c r="E131" s="237"/>
      <c r="F131" s="237"/>
    </row>
    <row r="132" spans="1:6" ht="15.75" x14ac:dyDescent="0.25">
      <c r="A132" s="237"/>
      <c r="B132" s="237"/>
      <c r="C132" s="33" t="s">
        <v>1563</v>
      </c>
      <c r="D132" s="237"/>
      <c r="E132" s="237"/>
      <c r="F132" s="237"/>
    </row>
    <row r="133" spans="1:6" ht="16.5" thickBot="1" x14ac:dyDescent="0.3">
      <c r="A133" s="238"/>
      <c r="B133" s="238"/>
      <c r="C133" s="34" t="s">
        <v>1550</v>
      </c>
      <c r="D133" s="238"/>
      <c r="E133" s="238"/>
      <c r="F133" s="238"/>
    </row>
    <row r="134" spans="1:6" ht="15.75" x14ac:dyDescent="0.25">
      <c r="A134" s="236" t="s">
        <v>1427</v>
      </c>
      <c r="B134" s="236" t="s">
        <v>1585</v>
      </c>
      <c r="C134" s="33" t="s">
        <v>1541</v>
      </c>
      <c r="D134" s="236">
        <v>205</v>
      </c>
      <c r="E134" s="236"/>
      <c r="F134" s="236">
        <f>SUM(D134*E134)</f>
        <v>0</v>
      </c>
    </row>
    <row r="135" spans="1:6" ht="47.25" x14ac:dyDescent="0.25">
      <c r="A135" s="237"/>
      <c r="B135" s="237"/>
      <c r="C135" s="33" t="s">
        <v>1542</v>
      </c>
      <c r="D135" s="237"/>
      <c r="E135" s="237"/>
      <c r="F135" s="237"/>
    </row>
    <row r="136" spans="1:6" ht="15.75" x14ac:dyDescent="0.25">
      <c r="A136" s="237"/>
      <c r="B136" s="237"/>
      <c r="C136" s="33" t="s">
        <v>1543</v>
      </c>
      <c r="D136" s="237"/>
      <c r="E136" s="237"/>
      <c r="F136" s="237"/>
    </row>
    <row r="137" spans="1:6" ht="15.75" x14ac:dyDescent="0.25">
      <c r="A137" s="237"/>
      <c r="B137" s="237"/>
      <c r="C137" s="33" t="s">
        <v>1544</v>
      </c>
      <c r="D137" s="237"/>
      <c r="E137" s="237"/>
      <c r="F137" s="237"/>
    </row>
    <row r="138" spans="1:6" ht="15.75" x14ac:dyDescent="0.25">
      <c r="A138" s="237"/>
      <c r="B138" s="237"/>
      <c r="C138" s="33" t="s">
        <v>1545</v>
      </c>
      <c r="D138" s="237"/>
      <c r="E138" s="237"/>
      <c r="F138" s="237"/>
    </row>
    <row r="139" spans="1:6" ht="15.75" x14ac:dyDescent="0.25">
      <c r="A139" s="237"/>
      <c r="B139" s="237"/>
      <c r="C139" s="33" t="s">
        <v>1574</v>
      </c>
      <c r="D139" s="237"/>
      <c r="E139" s="237"/>
      <c r="F139" s="237"/>
    </row>
    <row r="140" spans="1:6" ht="15.75" x14ac:dyDescent="0.25">
      <c r="A140" s="237"/>
      <c r="B140" s="237"/>
      <c r="C140" s="33" t="s">
        <v>1547</v>
      </c>
      <c r="D140" s="237"/>
      <c r="E140" s="237"/>
      <c r="F140" s="237"/>
    </row>
    <row r="141" spans="1:6" ht="15.75" x14ac:dyDescent="0.25">
      <c r="A141" s="237"/>
      <c r="B141" s="237"/>
      <c r="C141" s="33" t="s">
        <v>1586</v>
      </c>
      <c r="D141" s="237"/>
      <c r="E141" s="237"/>
      <c r="F141" s="237"/>
    </row>
    <row r="142" spans="1:6" ht="15.75" x14ac:dyDescent="0.25">
      <c r="A142" s="237"/>
      <c r="B142" s="237"/>
      <c r="C142" s="33" t="s">
        <v>1563</v>
      </c>
      <c r="D142" s="237"/>
      <c r="E142" s="237"/>
      <c r="F142" s="237"/>
    </row>
    <row r="143" spans="1:6" ht="16.5" thickBot="1" x14ac:dyDescent="0.3">
      <c r="A143" s="238"/>
      <c r="B143" s="238"/>
      <c r="C143" s="34" t="s">
        <v>1550</v>
      </c>
      <c r="D143" s="238"/>
      <c r="E143" s="238"/>
      <c r="F143" s="238"/>
    </row>
    <row r="144" spans="1:6" ht="15.75" x14ac:dyDescent="0.25">
      <c r="A144" s="236" t="s">
        <v>1432</v>
      </c>
      <c r="B144" s="236" t="s">
        <v>1587</v>
      </c>
      <c r="C144" s="33" t="s">
        <v>1541</v>
      </c>
      <c r="D144" s="236">
        <v>237</v>
      </c>
      <c r="E144" s="236"/>
      <c r="F144" s="236">
        <f>SUM(D144*E144)</f>
        <v>0</v>
      </c>
    </row>
    <row r="145" spans="1:6" ht="47.25" x14ac:dyDescent="0.25">
      <c r="A145" s="237"/>
      <c r="B145" s="237"/>
      <c r="C145" s="33" t="s">
        <v>1542</v>
      </c>
      <c r="D145" s="237"/>
      <c r="E145" s="237"/>
      <c r="F145" s="237"/>
    </row>
    <row r="146" spans="1:6" ht="15.75" x14ac:dyDescent="0.25">
      <c r="A146" s="237"/>
      <c r="B146" s="237"/>
      <c r="C146" s="33" t="s">
        <v>1543</v>
      </c>
      <c r="D146" s="237"/>
      <c r="E146" s="237"/>
      <c r="F146" s="237"/>
    </row>
    <row r="147" spans="1:6" ht="15.75" x14ac:dyDescent="0.25">
      <c r="A147" s="237"/>
      <c r="B147" s="237"/>
      <c r="C147" s="33" t="s">
        <v>1544</v>
      </c>
      <c r="D147" s="237"/>
      <c r="E147" s="237"/>
      <c r="F147" s="237"/>
    </row>
    <row r="148" spans="1:6" ht="15.75" x14ac:dyDescent="0.25">
      <c r="A148" s="237"/>
      <c r="B148" s="237"/>
      <c r="C148" s="33" t="s">
        <v>1545</v>
      </c>
      <c r="D148" s="237"/>
      <c r="E148" s="237"/>
      <c r="F148" s="237"/>
    </row>
    <row r="149" spans="1:6" ht="15.75" x14ac:dyDescent="0.25">
      <c r="A149" s="237"/>
      <c r="B149" s="237"/>
      <c r="C149" s="33" t="s">
        <v>1574</v>
      </c>
      <c r="D149" s="237"/>
      <c r="E149" s="237"/>
      <c r="F149" s="237"/>
    </row>
    <row r="150" spans="1:6" ht="15.75" x14ac:dyDescent="0.25">
      <c r="A150" s="237"/>
      <c r="B150" s="237"/>
      <c r="C150" s="33" t="s">
        <v>1547</v>
      </c>
      <c r="D150" s="237"/>
      <c r="E150" s="237"/>
      <c r="F150" s="237"/>
    </row>
    <row r="151" spans="1:6" ht="15.75" x14ac:dyDescent="0.25">
      <c r="A151" s="237"/>
      <c r="B151" s="237"/>
      <c r="C151" s="33" t="s">
        <v>1588</v>
      </c>
      <c r="D151" s="237"/>
      <c r="E151" s="237"/>
      <c r="F151" s="237"/>
    </row>
    <row r="152" spans="1:6" ht="15.75" x14ac:dyDescent="0.25">
      <c r="A152" s="237"/>
      <c r="B152" s="237"/>
      <c r="C152" s="33" t="s">
        <v>1589</v>
      </c>
      <c r="D152" s="237"/>
      <c r="E152" s="237"/>
      <c r="F152" s="237"/>
    </row>
    <row r="153" spans="1:6" ht="15.75" x14ac:dyDescent="0.25">
      <c r="A153" s="237"/>
      <c r="B153" s="237"/>
      <c r="C153" s="33" t="s">
        <v>1563</v>
      </c>
      <c r="D153" s="237"/>
      <c r="E153" s="237"/>
      <c r="F153" s="237"/>
    </row>
    <row r="154" spans="1:6" ht="16.5" thickBot="1" x14ac:dyDescent="0.3">
      <c r="A154" s="238"/>
      <c r="B154" s="238"/>
      <c r="C154" s="34" t="s">
        <v>1550</v>
      </c>
      <c r="D154" s="238"/>
      <c r="E154" s="238"/>
      <c r="F154" s="238"/>
    </row>
    <row r="155" spans="1:6" ht="15.75" x14ac:dyDescent="0.25">
      <c r="A155" s="113"/>
      <c r="B155" s="113"/>
      <c r="C155" s="88" t="s">
        <v>1617</v>
      </c>
      <c r="D155" s="89"/>
      <c r="E155" s="109">
        <f>SUM(E14:E154)</f>
        <v>0</v>
      </c>
      <c r="F155" s="109">
        <f>SUM(F14:F154)</f>
        <v>0</v>
      </c>
    </row>
    <row r="156" spans="1:6" ht="16.5" thickBot="1" x14ac:dyDescent="0.3">
      <c r="A156" s="113"/>
      <c r="B156" s="113"/>
      <c r="C156" s="91" t="s">
        <v>1618</v>
      </c>
      <c r="D156" s="92"/>
      <c r="E156" s="92">
        <f>SUM(E155/6)</f>
        <v>0</v>
      </c>
      <c r="F156" s="93">
        <f>SUM(F155/6)</f>
        <v>0</v>
      </c>
    </row>
    <row r="157" spans="1:6" ht="52.5" customHeight="1" x14ac:dyDescent="0.25">
      <c r="A157" s="234" t="s">
        <v>1590</v>
      </c>
      <c r="B157" s="235"/>
      <c r="C157" s="235"/>
      <c r="D157" s="235"/>
    </row>
    <row r="158" spans="1:6" ht="49.5" customHeight="1" x14ac:dyDescent="0.25">
      <c r="A158" s="150" t="s">
        <v>1591</v>
      </c>
      <c r="B158" s="149"/>
      <c r="C158" s="149"/>
    </row>
    <row r="159" spans="1:6" ht="27.75" customHeight="1" x14ac:dyDescent="0.25">
      <c r="A159" s="150" t="s">
        <v>1592</v>
      </c>
      <c r="B159" s="149"/>
      <c r="C159" s="149"/>
    </row>
    <row r="160" spans="1:6" ht="31.5" x14ac:dyDescent="0.25">
      <c r="A160" s="21" t="s">
        <v>1593</v>
      </c>
    </row>
    <row r="161" spans="1:4" ht="40.5" customHeight="1" x14ac:dyDescent="0.25">
      <c r="A161" s="150" t="s">
        <v>1594</v>
      </c>
      <c r="B161" s="149"/>
      <c r="C161" s="149"/>
    </row>
    <row r="162" spans="1:4" ht="57" customHeight="1" x14ac:dyDescent="0.25">
      <c r="A162" s="150" t="s">
        <v>1595</v>
      </c>
      <c r="B162" s="149"/>
      <c r="C162" s="149"/>
    </row>
    <row r="163" spans="1:4" ht="59.25" customHeight="1" x14ac:dyDescent="0.25">
      <c r="A163" s="150" t="s">
        <v>1596</v>
      </c>
      <c r="B163" s="149"/>
      <c r="C163" s="149"/>
    </row>
    <row r="165" spans="1:4" x14ac:dyDescent="0.25">
      <c r="B165" s="32" t="s">
        <v>356</v>
      </c>
      <c r="C165" s="32" t="s">
        <v>357</v>
      </c>
      <c r="D165" s="32"/>
    </row>
  </sheetData>
  <mergeCells count="67">
    <mergeCell ref="E144:E154"/>
    <mergeCell ref="F144:F154"/>
    <mergeCell ref="E11:E12"/>
    <mergeCell ref="F11:F12"/>
    <mergeCell ref="D27:D40"/>
    <mergeCell ref="E27:E40"/>
    <mergeCell ref="F27:F40"/>
    <mergeCell ref="D102:D111"/>
    <mergeCell ref="E102:E111"/>
    <mergeCell ref="F102:F111"/>
    <mergeCell ref="E112:E122"/>
    <mergeCell ref="F112:F122"/>
    <mergeCell ref="E123:E133"/>
    <mergeCell ref="F123:F133"/>
    <mergeCell ref="E134:E143"/>
    <mergeCell ref="F134:F143"/>
    <mergeCell ref="E55:E70"/>
    <mergeCell ref="F55:F70"/>
    <mergeCell ref="E71:E86"/>
    <mergeCell ref="F71:F86"/>
    <mergeCell ref="E87:E101"/>
    <mergeCell ref="F87:F101"/>
    <mergeCell ref="D14:D26"/>
    <mergeCell ref="E14:E26"/>
    <mergeCell ref="F14:F26"/>
    <mergeCell ref="E41:E54"/>
    <mergeCell ref="F41:F54"/>
    <mergeCell ref="A11:A13"/>
    <mergeCell ref="B11:B13"/>
    <mergeCell ref="C11:C13"/>
    <mergeCell ref="A14:A26"/>
    <mergeCell ref="B14:B26"/>
    <mergeCell ref="A87:A101"/>
    <mergeCell ref="B87:B101"/>
    <mergeCell ref="D87:D101"/>
    <mergeCell ref="A27:A40"/>
    <mergeCell ref="B27:B40"/>
    <mergeCell ref="A41:A54"/>
    <mergeCell ref="B41:B54"/>
    <mergeCell ref="D41:D54"/>
    <mergeCell ref="A55:A70"/>
    <mergeCell ref="B55:B70"/>
    <mergeCell ref="D55:D70"/>
    <mergeCell ref="A162:C162"/>
    <mergeCell ref="A163:C163"/>
    <mergeCell ref="A134:A143"/>
    <mergeCell ref="B134:B143"/>
    <mergeCell ref="D134:D143"/>
    <mergeCell ref="A144:A154"/>
    <mergeCell ref="B144:B154"/>
    <mergeCell ref="D144:D154"/>
    <mergeCell ref="B6:C7"/>
    <mergeCell ref="A157:D157"/>
    <mergeCell ref="A158:C158"/>
    <mergeCell ref="A159:C159"/>
    <mergeCell ref="A161:C161"/>
    <mergeCell ref="A102:A111"/>
    <mergeCell ref="B102:B111"/>
    <mergeCell ref="A112:A122"/>
    <mergeCell ref="B112:B122"/>
    <mergeCell ref="D112:D122"/>
    <mergeCell ref="A123:A133"/>
    <mergeCell ref="B123:B133"/>
    <mergeCell ref="D123:D133"/>
    <mergeCell ref="A71:A86"/>
    <mergeCell ref="B71:B86"/>
    <mergeCell ref="D71:D86"/>
  </mergeCells>
  <pageMargins left="0.70866141732283472" right="0" top="0" bottom="0"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cerere spitalizare de zi </vt:lpstr>
      <vt:lpstr>B,1, medicale</vt:lpstr>
      <vt:lpstr>B.2 chirurgicale</vt:lpstr>
      <vt:lpstr>B 3,1,</vt:lpstr>
      <vt:lpstr>B 3,2,</vt:lpstr>
      <vt:lpstr>B 4,1,</vt:lpstr>
      <vt:lpstr>B 4,2,</vt:lpstr>
      <vt:lpstr>evaluare covid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2023-06-06T18:08:06Z</dcterms:modified>
</cp:coreProperties>
</file>